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CH-III)" sheetId="7" r:id="rId3"/>
    <sheet name="2015-16 &amp; 2016-17 " sheetId="8" r:id="rId4"/>
    <sheet name="2014-15 &amp; 2015-16" sheetId="9" r:id="rId5"/>
    <sheet name="2013-14 &amp; 2014-15 " sheetId="10" r:id="rId6"/>
    <sheet name="2012-13 &amp; 2013-14" sheetId="11" r:id="rId7"/>
  </sheets>
  <externalReferences>
    <externalReference r:id="rId8"/>
  </externalReferences>
  <definedNames>
    <definedName name="_xlnm.Print_Area" localSheetId="6">'2012-13 &amp; 2013-14'!$A$1:$G$45</definedName>
    <definedName name="_xlnm.Print_Area" localSheetId="5">'2013-14 &amp; 2014-15 '!$A$1:$G$45</definedName>
    <definedName name="_xlnm.Print_Area" localSheetId="4">'2014-15 &amp; 2015-16'!$A$1:$G$45</definedName>
    <definedName name="_xlnm.Print_Area" localSheetId="1">'Annexure-IV'!$A$1:$G$34</definedName>
    <definedName name="_xlnm.Print_Area" localSheetId="2">'Annexure-XIX (CH-III)'!$A$1:$O$67</definedName>
    <definedName name="_xlnm.Print_Titles" localSheetId="6">'2012-13 &amp; 2013-14'!$5:$5</definedName>
  </definedNames>
  <calcPr calcId="125725"/>
</workbook>
</file>

<file path=xl/calcChain.xml><?xml version="1.0" encoding="utf-8"?>
<calcChain xmlns="http://schemas.openxmlformats.org/spreadsheetml/2006/main">
  <c r="D44" i="11"/>
  <c r="E44" s="1"/>
  <c r="F44" s="1"/>
  <c r="C44"/>
  <c r="E43"/>
  <c r="F43" s="1"/>
  <c r="D42"/>
  <c r="C42"/>
  <c r="E42" s="1"/>
  <c r="F42" s="1"/>
  <c r="F41"/>
  <c r="E41"/>
  <c r="E39"/>
  <c r="F39" s="1"/>
  <c r="D35"/>
  <c r="C35"/>
  <c r="E35" s="1"/>
  <c r="F35" s="1"/>
  <c r="F34"/>
  <c r="E34"/>
  <c r="E33"/>
  <c r="E32"/>
  <c r="F31"/>
  <c r="E31"/>
  <c r="E30"/>
  <c r="F30" s="1"/>
  <c r="F29"/>
  <c r="E29"/>
  <c r="D27"/>
  <c r="E27" s="1"/>
  <c r="F27" s="1"/>
  <c r="C27"/>
  <c r="E25"/>
  <c r="F25" s="1"/>
  <c r="E24"/>
  <c r="F23"/>
  <c r="E23"/>
  <c r="E22"/>
  <c r="F22" s="1"/>
  <c r="F21"/>
  <c r="E21"/>
  <c r="E20"/>
  <c r="F20" s="1"/>
  <c r="F19"/>
  <c r="E19"/>
  <c r="E16"/>
  <c r="F16" s="1"/>
  <c r="F15"/>
  <c r="E15"/>
  <c r="E13"/>
  <c r="F13" s="1"/>
  <c r="D13"/>
  <c r="C13"/>
  <c r="E12"/>
  <c r="F12" s="1"/>
  <c r="F11"/>
  <c r="E11"/>
  <c r="E8"/>
  <c r="F8" s="1"/>
  <c r="F43" i="10"/>
  <c r="E43"/>
  <c r="E41"/>
  <c r="F41" s="1"/>
  <c r="F39"/>
  <c r="E39"/>
  <c r="E35"/>
  <c r="F35" s="1"/>
  <c r="D35"/>
  <c r="C35"/>
  <c r="E34"/>
  <c r="F34" s="1"/>
  <c r="E33"/>
  <c r="E32"/>
  <c r="E31"/>
  <c r="F31" s="1"/>
  <c r="F30"/>
  <c r="E30"/>
  <c r="E29"/>
  <c r="F29" s="1"/>
  <c r="D27"/>
  <c r="E27" s="1"/>
  <c r="F27" s="1"/>
  <c r="C27"/>
  <c r="F25"/>
  <c r="E25"/>
  <c r="E24"/>
  <c r="F23"/>
  <c r="E23"/>
  <c r="E22"/>
  <c r="F22" s="1"/>
  <c r="F21"/>
  <c r="E21"/>
  <c r="E20"/>
  <c r="F20" s="1"/>
  <c r="F19"/>
  <c r="E19"/>
  <c r="E16"/>
  <c r="F16" s="1"/>
  <c r="F15"/>
  <c r="E15"/>
  <c r="D13"/>
  <c r="D42" s="1"/>
  <c r="C13"/>
  <c r="C42" s="1"/>
  <c r="C44" s="1"/>
  <c r="E12"/>
  <c r="E13" s="1"/>
  <c r="F13" s="1"/>
  <c r="F11"/>
  <c r="E11"/>
  <c r="E8"/>
  <c r="F8" s="1"/>
  <c r="F43" i="9"/>
  <c r="E43"/>
  <c r="E41"/>
  <c r="F41" s="1"/>
  <c r="F39"/>
  <c r="E39"/>
  <c r="D35"/>
  <c r="E35" s="1"/>
  <c r="F35" s="1"/>
  <c r="C35"/>
  <c r="E34"/>
  <c r="F34" s="1"/>
  <c r="E33"/>
  <c r="F32"/>
  <c r="E32"/>
  <c r="E31"/>
  <c r="F31" s="1"/>
  <c r="F30"/>
  <c r="E30"/>
  <c r="E29"/>
  <c r="F29" s="1"/>
  <c r="D27"/>
  <c r="E27" s="1"/>
  <c r="F27" s="1"/>
  <c r="C27"/>
  <c r="F25"/>
  <c r="E25"/>
  <c r="E24"/>
  <c r="F23"/>
  <c r="E23"/>
  <c r="E22"/>
  <c r="F22" s="1"/>
  <c r="F21"/>
  <c r="E21"/>
  <c r="E20"/>
  <c r="F20" s="1"/>
  <c r="F19"/>
  <c r="E19"/>
  <c r="E16"/>
  <c r="F16" s="1"/>
  <c r="F15"/>
  <c r="E15"/>
  <c r="D13"/>
  <c r="D42" s="1"/>
  <c r="C13"/>
  <c r="C42" s="1"/>
  <c r="C44" s="1"/>
  <c r="E12"/>
  <c r="E13" s="1"/>
  <c r="F13" s="1"/>
  <c r="F11"/>
  <c r="E11"/>
  <c r="E8"/>
  <c r="F8" s="1"/>
  <c r="F43" i="8"/>
  <c r="E43"/>
  <c r="E41"/>
  <c r="F41" s="1"/>
  <c r="F39"/>
  <c r="E39"/>
  <c r="E35"/>
  <c r="F35" s="1"/>
  <c r="D35"/>
  <c r="C35"/>
  <c r="E34"/>
  <c r="F34" s="1"/>
  <c r="E33"/>
  <c r="E32"/>
  <c r="E31"/>
  <c r="F31" s="1"/>
  <c r="F30"/>
  <c r="E30"/>
  <c r="E29"/>
  <c r="F29" s="1"/>
  <c r="D27"/>
  <c r="C27"/>
  <c r="E27" s="1"/>
  <c r="F27" s="1"/>
  <c r="F25"/>
  <c r="E25"/>
  <c r="E24"/>
  <c r="F23"/>
  <c r="E23"/>
  <c r="F22"/>
  <c r="E22"/>
  <c r="F21"/>
  <c r="E21"/>
  <c r="F20"/>
  <c r="E20"/>
  <c r="F19"/>
  <c r="E19"/>
  <c r="F16"/>
  <c r="E16"/>
  <c r="F15"/>
  <c r="E15"/>
  <c r="D13"/>
  <c r="E13" s="1"/>
  <c r="F13" s="1"/>
  <c r="C13"/>
  <c r="C42" s="1"/>
  <c r="C44" s="1"/>
  <c r="F12"/>
  <c r="E12"/>
  <c r="F11"/>
  <c r="E11"/>
  <c r="F8"/>
  <c r="E8"/>
  <c r="L52" i="7"/>
  <c r="L53"/>
  <c r="L51"/>
  <c r="K51"/>
  <c r="D65" i="3"/>
  <c r="D66"/>
  <c r="D67"/>
  <c r="D68"/>
  <c r="D69"/>
  <c r="D70"/>
  <c r="D71"/>
  <c r="D72"/>
  <c r="D73"/>
  <c r="D74"/>
  <c r="D75"/>
  <c r="D64"/>
  <c r="I7" i="5"/>
  <c r="I8"/>
  <c r="I9"/>
  <c r="I10"/>
  <c r="I11"/>
  <c r="I12"/>
  <c r="I13"/>
  <c r="I14"/>
  <c r="I15"/>
  <c r="I16"/>
  <c r="I17"/>
  <c r="I6"/>
  <c r="F18"/>
  <c r="E18"/>
  <c r="D18"/>
  <c r="B18"/>
  <c r="E42" i="9" l="1"/>
  <c r="F42" s="1"/>
  <c r="D44"/>
  <c r="E44" s="1"/>
  <c r="F44" s="1"/>
  <c r="E42" i="10"/>
  <c r="F42" s="1"/>
  <c r="D44"/>
  <c r="E44" s="1"/>
  <c r="F44" s="1"/>
  <c r="D42" i="8"/>
  <c r="F12" i="9"/>
  <c r="F12" i="10"/>
  <c r="C18" i="5"/>
  <c r="I60" i="3"/>
  <c r="E42" i="8" l="1"/>
  <c r="F42" s="1"/>
  <c r="D44"/>
  <c r="E44" s="1"/>
  <c r="F44" s="1"/>
</calcChain>
</file>

<file path=xl/sharedStrings.xml><?xml version="1.0" encoding="utf-8"?>
<sst xmlns="http://schemas.openxmlformats.org/spreadsheetml/2006/main" count="561" uniqueCount="295">
  <si>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</si>
  <si>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</si>
  <si>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</si>
  <si>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</si>
  <si>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</si>
  <si>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</si>
  <si>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</si>
  <si>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</si>
  <si>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</si>
  <si>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</si>
  <si>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</si>
  <si>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</si>
  <si>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</si>
  <si>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</si>
  <si>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</si>
  <si>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</si>
  <si>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</si>
  <si>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</si>
  <si>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</si>
  <si>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</si>
  <si>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</si>
  <si>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</si>
  <si>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</si>
  <si>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</si>
  <si>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</si>
  <si>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</si>
  <si>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</si>
  <si>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</si>
  <si>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</si>
  <si>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</si>
  <si>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</si>
  <si>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</si>
  <si>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</si>
  <si>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</si>
  <si>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</si>
  <si>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</si>
  <si>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</si>
  <si>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</si>
  <si>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</si>
  <si>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</si>
  <si>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</si>
  <si>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</si>
  <si>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</si>
  <si>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</si>
  <si>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</si>
  <si>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</si>
  <si>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</si>
  <si>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</si>
  <si>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</si>
  <si>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</si>
  <si>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</si>
  <si>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</si>
  <si>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</si>
  <si>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</si>
  <si>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</si>
  <si>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</si>
  <si>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</si>
  <si>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</si>
  <si>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</si>
  <si>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</si>
  <si>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</si>
  <si>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</si>
  <si>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</si>
  <si>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</si>
  <si>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</si>
  <si>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</si>
  <si>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</si>
  <si>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</si>
  <si>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</si>
  <si>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</si>
  <si>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</si>
  <si>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</si>
  <si>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</si>
  <si>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</si>
  <si>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</si>
  <si>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</si>
  <si>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</si>
  <si>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</si>
  <si>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</si>
  <si>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</si>
  <si>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</si>
  <si>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</si>
  <si>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</si>
  <si>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</si>
  <si>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</si>
  <si>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</si>
  <si>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</si>
  <si>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</si>
  <si>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</si>
  <si>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</si>
  <si>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</si>
  <si>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</si>
  <si>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</si>
  <si>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</si>
  <si>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</si>
  <si>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</si>
  <si>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</si>
  <si>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</si>
  <si>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</si>
  <si>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</si>
  <si>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</si>
  <si>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</si>
  <si>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</si>
  <si>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</si>
  <si>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</si>
  <si>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</si>
  <si>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</si>
  <si>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</si>
  <si>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</si>
  <si>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</si>
  <si>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</si>
  <si>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</si>
  <si>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</si>
  <si>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</si>
  <si>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</si>
  <si>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</si>
  <si>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</si>
  <si>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</si>
  <si>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</si>
  <si>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</si>
  <si>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</si>
  <si>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</si>
  <si>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</si>
  <si>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</si>
  <si>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</si>
  <si>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</si>
  <si>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</si>
  <si>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</si>
  <si>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Chamera-III Power Station
Installed Capacity (MW) : 231 MW
Normative Annual Plant Availability Factor (%) approved by Commission : 85%</t>
    </r>
  </si>
  <si>
    <t>NIL</t>
  </si>
  <si>
    <t>Under Ground</t>
  </si>
  <si>
    <t xml:space="preserve">Static </t>
  </si>
  <si>
    <t>200 M</t>
  </si>
  <si>
    <t>227.0 M</t>
  </si>
  <si>
    <t>188.71 M</t>
  </si>
  <si>
    <t>231 MW</t>
  </si>
  <si>
    <t>NHPC LTD.</t>
  </si>
  <si>
    <t>Chamera-III Power Station</t>
  </si>
  <si>
    <t>231.0 M</t>
  </si>
  <si>
    <t>217.97 M</t>
  </si>
  <si>
    <t>-</t>
  </si>
  <si>
    <t xml:space="preserve">
DURING 2016-17:
 COMPLETE SHUTDOWN OF POWER HOUSE W.E.F  01- FEB-2017 TO 06-APR-2017 FOR REPAIR WORKS OF HRT &amp; ANNUAL MAINTENANCE.</t>
  </si>
  <si>
    <t>Hydro</t>
  </si>
  <si>
    <t>Not Commissioned</t>
  </si>
  <si>
    <t>3 x 77 MW</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</si>
  <si>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</si>
  <si>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</si>
  <si>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</si>
  <si>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</si>
  <si>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</si>
  <si>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</si>
  <si>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</si>
  <si>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</si>
  <si>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</si>
  <si>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</si>
  <si>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</si>
  <si>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</si>
  <si>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</si>
  <si>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</si>
  <si>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</si>
  <si>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</si>
  <si>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</si>
  <si>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</si>
  <si>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</si>
  <si>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</si>
  <si>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</si>
  <si>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</si>
  <si>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</si>
  <si>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</si>
  <si>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t>
  </si>
  <si>
    <t>2. The capital cost sl no. 23 &amp; equity at sl no. 21 has been considered as closing equity &amp; capital cost respectively as on 31st March of respective year.</t>
  </si>
  <si>
    <t>3. The billing for the period 2014-19 is being carried out based on allowed AFC for 2013-14 grossed up with MAT rate.</t>
  </si>
  <si>
    <t>1. The data at Sl No. 20 to 27 has been filled based on CERC order dated 24.03.2015</t>
  </si>
  <si>
    <t>NA</t>
  </si>
  <si>
    <t>Profit/ loss before tax (Rs. Crore)</t>
  </si>
  <si>
    <t>Revenue   realisation   after   tax (Rs. Crore) #</t>
  </si>
  <si>
    <t>4. # NHPC calculate Corporate Tax as a whole after considering all the admissible deductions, exemptions etc. as per Income Tax Act. Therefore unitwise calculation has not been made.</t>
  </si>
  <si>
    <t>April</t>
  </si>
  <si>
    <t>May</t>
  </si>
  <si>
    <t>June</t>
  </si>
  <si>
    <t>July</t>
  </si>
  <si>
    <t>August</t>
  </si>
  <si>
    <t>September</t>
  </si>
  <si>
    <t>October</t>
  </si>
  <si>
    <t>November</t>
  </si>
  <si>
    <t>December</t>
  </si>
  <si>
    <t>January</t>
  </si>
  <si>
    <t>February</t>
  </si>
  <si>
    <t>March</t>
  </si>
  <si>
    <t>Annual</t>
  </si>
  <si>
    <t>DETAILS OF OPERATION AND MAINTENANCE EXPENSES</t>
  </si>
  <si>
    <t>Name of the Company : NHPC Ltd</t>
  </si>
  <si>
    <t xml:space="preserve">Name of Power Station: </t>
  </si>
  <si>
    <t>CHAMERA III POWER STATION</t>
  </si>
  <si>
    <t>Sl. No.</t>
  </si>
  <si>
    <t>ITEMS</t>
  </si>
  <si>
    <t>Variance (In Rs.)</t>
  </si>
  <si>
    <t>Variance (In %)</t>
  </si>
  <si>
    <t>Reason</t>
  </si>
  <si>
    <t xml:space="preserve"> </t>
  </si>
  <si>
    <t>(A)</t>
  </si>
  <si>
    <t>Breakup of O&amp;M Expenses</t>
  </si>
  <si>
    <t xml:space="preserve">Consumption of stores &amp; spares </t>
  </si>
  <si>
    <t>Decrease is due to less consumption  of  capital spares and other spares for annual maintance in the year of 2016-17 as compared to year 2015-16.</t>
  </si>
  <si>
    <t>Repair &amp; Maintenance</t>
  </si>
  <si>
    <t>For Dam,Intake,WCS,De-silting chamber</t>
  </si>
  <si>
    <t>The abnormal increase in expenditure due to major repair work of Rs. 3.95 crore in HRT at Adit IV and Adit VI due to leakage from HRT. (*), Repair of damaged / washed away road at various locations of Right Bank road  the Repair and  Maintenance Expenditure has been increased by Rs. 33.75 Lakhs.</t>
  </si>
  <si>
    <t>For Power House and all other works</t>
  </si>
  <si>
    <t>Due  Restoration of damaged Retaining Wall between RD 87.30m to RD 101.55m on MAT road below Switch Yard area the  Repair and  Mainteances - Payment to outside agency-Power  Plant Building has been increased by Rs. 22.52 lakhs .Construction of contour drain on hill – slope above Switch Yard area at Chamera-III Power Station,Dharwala the Repair and maintenance expenditure  has been increased by Rs. 16.77 lakhs. Providing Concrete work and boulder trap along hill slope above Surge Shaft, Chamera-III Power Station,Dharwala, the Repair and maintenance expenditure has been increased by Rs. 23.61 lakhs and some other works also done in the year 2016-17 valuing Rs. 10 lakhs and below.These all works were protection work and very necessary for the safety of the structure and efficient running of power plant.</t>
  </si>
  <si>
    <t>Sub-Total (Repair and Maintenance)</t>
  </si>
  <si>
    <t xml:space="preserve">Insurance </t>
  </si>
  <si>
    <t>Security  Expenses</t>
  </si>
  <si>
    <t>Increase in security  expenditure is due to   increase  of DA and annual  increment of the security personnel and wage revision of 7th pay commission  and payment of arms and ammunition.</t>
  </si>
  <si>
    <t>Administrative Expenses</t>
  </si>
  <si>
    <t xml:space="preserve">Rent  </t>
  </si>
  <si>
    <t>Due to non payment of subsistence allowance  to mokhri village and decrease  in number  of lease rent cases and house rent cases.</t>
  </si>
  <si>
    <t xml:space="preserve">Electricity charges  </t>
  </si>
  <si>
    <t>Due to induction of CISF ,  new electrical connection are provided to CISF staff in various township of Project. So the increase of Electricity Load of project   as compared to  Corresponding previous  period.</t>
  </si>
  <si>
    <t xml:space="preserve">Travelling &amp; Conveyance  </t>
  </si>
  <si>
    <t>Due to Increase of number of training as compared to  Corresponding previous  period (  INLAND TRAVEL and  DAILY ALLOWANCE/BOARDING AND LODGING CHARGES )</t>
  </si>
  <si>
    <t>Telephone, Telex &amp; Postage   (Communication)</t>
  </si>
  <si>
    <t xml:space="preserve"> Liability provided in books for 4 Mbps MPLS port charges of M/s PGCIL Delhi amounting to Rs43,33,307/-Booked as per debit advice received from C.O.</t>
  </si>
  <si>
    <t>Advertisement</t>
  </si>
  <si>
    <t>Due to increase  of number of advertisement of tender/newspaper  as compared to Corresponding previous year</t>
  </si>
  <si>
    <t>Donation</t>
  </si>
  <si>
    <t xml:space="preserve">Entertainment </t>
  </si>
  <si>
    <t>Decrease is due to providing dinner to worker during silt flushing at power house in year 2015-16.</t>
  </si>
  <si>
    <t>Sub-total (Administrative expenses)</t>
  </si>
  <si>
    <t>Employee Cost</t>
  </si>
  <si>
    <t>6.1a</t>
  </si>
  <si>
    <t>Salaries, wages &amp; allow. -Project</t>
  </si>
  <si>
    <t xml:space="preserve">Due to increase of COMPANY'S CONTRIBUTION TO SUPERANNUATION /PENSION FUND  (Executive ) and  GRATUITY ACTUARIAL VALUATION EXPENSE  respectively as compared to  Corresponding previous  period </t>
  </si>
  <si>
    <t xml:space="preserve">Staff welfare expenses </t>
  </si>
  <si>
    <t xml:space="preserve">Due to decrease  of RETIRED EMPLOYEES MEDICAL BENEFIT ACTUARIAL VALUATION PROVISION lakhs   as compared to  Corresponding previous  period </t>
  </si>
  <si>
    <t>Productivity Linked incentive</t>
  </si>
  <si>
    <t>Increase is due to payment of arrears for the year 2010-2011 to 2014-2015 in year 2016-17.</t>
  </si>
  <si>
    <t>VRS-Ex-gratia</t>
  </si>
  <si>
    <t>Ex-gratia</t>
  </si>
  <si>
    <t>Performance related pay (PRP)</t>
  </si>
  <si>
    <t>Due to slight increase in PRP rates.</t>
  </si>
  <si>
    <t>Sub-total (Employee Cost)</t>
  </si>
  <si>
    <t>Loss of Store</t>
  </si>
  <si>
    <t xml:space="preserve">Allocation of CO Office expenses </t>
  </si>
  <si>
    <t>As per expenditure provided by corporate office and regional office.</t>
  </si>
  <si>
    <t>Others  (Specify items)</t>
  </si>
  <si>
    <t>Excess Provision reversed based on actual expenditure  &amp; On the basis of Advice received from Corporate Office</t>
  </si>
  <si>
    <t>Total (1 to 10)</t>
  </si>
  <si>
    <t>Revenue /Recoveries</t>
  </si>
  <si>
    <r>
      <t xml:space="preserve">Decrease is due to :-  </t>
    </r>
    <r>
      <rPr>
        <sz val="11"/>
        <rFont val="Calibri"/>
        <family val="2"/>
        <scheme val="minor"/>
      </rPr>
      <t xml:space="preserve">                                                                                                        1. Refund of NRLDC Charges less  of the year 2016-17 amounting to Rs. 18.64 Lakhs compared to year 2015-16 amounting to Rs. 39.50 lakhs.                                                                                                           2.  Some other recoveries from contractors and other is less of the year 2016-17 amounting to Rs. 21.95 lakhs compared to year 2015-16 amounting to  Rs. 32.77 Lakhs. </t>
    </r>
  </si>
  <si>
    <t>Net Expenses</t>
  </si>
  <si>
    <t>Capital spares consumed not included in A(1) above and not claimed/allowed by commission for capitalisation</t>
  </si>
  <si>
    <t>Name of the Company : National Hydroelectric Power Corporation Ltd</t>
  </si>
  <si>
    <t>Decrease is due to less consumption  of  capital spares and other spares for annual maintance in the year of 2015-16 as compared to year 2014-15.</t>
  </si>
  <si>
    <t>Due to  Construction of boulders traps on hillside and concrete cladding wall behind GIS Building at CPS-III,Dharwala, the Repair  and Maintenance - Powr Plant Building has been increased by Rs   32.23 lakhs. Providing and fixing crash barrier along the reservoir (Left bank) between RD 400.00M to 1100.00M at Dam site Kharamukh,   Expenditure incurred on Maintenance/Creation of Facilities Not Controlled by Company  has been increased by Rs. 21.36 lakhs and Removal of Boulder / Mulba /RBM from stilling basin D/s Dam the Repair  and Maintenance DAM AND RESERVOIR has been increased by Rs. 20.21 lakhs.Providing vitrified flooring and miscellaneous repair works for renovation of  Temporary Type “A” quarters at Karian  the Repair  and Maintenance - Residential Building  has been increase by Rs. 26.41. Besides  above  seven number of FTB  enginner appoint through contractor  for operation of main mother plant</t>
  </si>
  <si>
    <t xml:space="preserve">The insurance cost for the  period from 01.07.2015 to 30.06.2016 for the Rs 550.46  lakhs as compared to  previous period   is Rs  362.84 lakhs. The insurance premimum (fire-0.850,earthquake-0.434, MBD-1.85 ,BI/flop cover-2.73) has increased as compared to corresponding previous year  (fire-0.60,earthquake-0.434, MBD-1.30 ,BI/flop cover-1.61) </t>
  </si>
  <si>
    <t>Increase in security  expenditure is due to induction CISF and  increase  of DA and annual  increment of the security personnel.</t>
  </si>
  <si>
    <t>Due to decrease of number of training as compared to  Corresponding previous  period (  INLAND TRAVEL and  DAILY ALLOWANCE/BOARDING AND LODGING CHARGES )</t>
  </si>
  <si>
    <t xml:space="preserve">Due to decrease of SATELLITE COMMUNICATION EXPENSES of Rs   5.90  lakhs as compared to previous corresponding  period (AS per the C.O Advice) . </t>
  </si>
  <si>
    <t>Salaries,wages &amp; allow. -Project</t>
  </si>
  <si>
    <t>As per the circular no 460 and 397 the booking of   REHS expenditure has transferred  from "staff welfare to REHS trust expenses".Amounting  to Rs 7.64 lakhs  through debit advice to  corporate office</t>
  </si>
  <si>
    <t>decrease is due to VRS has been taken by employees in year 2014-15 where as no case of VRS was in 2015-16.</t>
  </si>
  <si>
    <t>Due to increase in strength of executives  in year 2015-16 as compared to year 2014-15..</t>
  </si>
  <si>
    <t>Due to change of accounting the POL Expenditure OF DG SET transferred  from POL ON OTHERS (921707) to  OPERATING EXP.OF DG SET OTHER THAN RESIDENTIAL(925001 ) .</t>
  </si>
  <si>
    <t xml:space="preserve">Increase is due to reversal of excess liabilities and provisions amounting to Rs 37.40 Lakhs.                                                                                                                                     </t>
  </si>
  <si>
    <t>Due to consumption  of  capital spares like 110KW submersible pump, online data card , PLCC cards etc in year 2014-15.</t>
  </si>
  <si>
    <t>The increase is Due to  restrengthing of existing wall/road/culvert  below switchyard  by Rs   96.66 lakhs and  Laying of premix carpet including soling, metalling and side drains on existing PWD road from NHPC Office main gate to MAT portal at Dharwala the  Expenditure incurred on Maintenance/Creation of Facilities Not Controlled by Company  has been increased by Rs. 35 lakhs.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</si>
  <si>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</si>
  <si>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Increase in security  expenditure is due to  increase of DA and increment of the security personnel.</t>
  </si>
  <si>
    <t xml:space="preserve">Due to non payment of subsistance allowance  to mokhari village and decrease  in number  of lease rent cases and house rent cases, there is decrease of Rs  9.63 lakhs as compared to year 2013.14. Amount of Rs 11.05 lakhs and Rs 7.20 lakhs has been reduced due to withdrawal of    one number  HRTC bus and 2 number hired vehicle respectively as compared to  year 2013-14.  </t>
  </si>
  <si>
    <t>Decrease  in ELECTRICITY EXPENSES  as compared to Corresponding previous year (Gl code 921506) is due to longer winter  period  in previous year.</t>
  </si>
  <si>
    <t>The DAILY ALLOWANCE/BOARDING AND LODGING expenditure (as per the new circular of C.O) has been increased  by  Rs  7.26  Lakhs  as compared to Corresponding previous year. Beside to this INLAND TRAVEL(train fare &amp; travel by own vechile) has also been increase by  Rs 3.54 lakhs as compared to Corresponding previous year</t>
  </si>
  <si>
    <t>Due to increase  of number of advertisment of tender/newspaper  as compared to Corresponding previous year</t>
  </si>
  <si>
    <t>Due to decrease in number of Chief Engineers from 2 to 1.</t>
  </si>
  <si>
    <t>Mainly due to reduction in number of employees from 299 to 259  . Correspondingly  company leased accommodation has also be  reduced by Rs  12.53 lakhs as compared to corresponding previous year</t>
  </si>
  <si>
    <t>Due to increase in Rate of PLGi in year 2014-15 as compared to year 2013-14.</t>
  </si>
  <si>
    <t>VRS has been taken by employees in year 2014-15 where as no case of VRS was in 2013-14.</t>
  </si>
  <si>
    <t>Due to increase in strength of executives  in year 2014-15 as compared to year 2013-14 from 69 to 77.</t>
  </si>
  <si>
    <t>As per actual allocation received from Corporate Office.</t>
  </si>
  <si>
    <t>Reversal of Excess liability provided for  PRP payable to Executive and supervisors of Rs 21.68 lacs and  Excess liability reversal of Amount payable to Ex-employee of Rs  24.50 lacs</t>
  </si>
  <si>
    <t>Since COD of the power station was July 2012 and hence their was no consumption of capital spares in year 2012-13.</t>
  </si>
  <si>
    <t>Due to increase on a/c of repair and maintenance of Power plant of Rs 26.62 lakhs for Drilling and Grouting Work  around  Penstocks  of Unit-I, II and III (Power House), and repair and maintenance of residential building of Rs 10.44 lakhs .Beside the above expenditure for the current period increase is also due to considering minimum wages as per Central Govt. notification instead of State Govt. considered  in previous period. Also expenditure for the year 2012-13 is for part year i.e. 9 month form July 2012 to March 2013.</t>
  </si>
  <si>
    <t>Due to increase on a/c of repair and maintenance of  Water regulatory system of Dam (Rs 39.60 lakhs), repair and maintenance of Electrical installation  (Rs 53.83 lakhs) , repair and maintenance of -Other Expenses- Road,Bridges, Culverts (Rs. 8.96 lakhs) for Reconstruction of  Retaining wall at Adit-6 Road RD 300 to 316M andrepair and maintenance of -Other Expenses- Road,Bridges, Culverts (Rs. 5.13 lakhs) for Restoration of Damage retaining wall RD. 23.50 M to 36.50 on the Access road to Switch yard .Beside the above expenditure for the current period increase is due to consindering minimum wages as per Central Govt. notification instead of State Govt.  considered  in previous period.  Also expenditure for the year 2012-13 is for part year i.e. 9 month form July 2012 to March 2013.</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</si>
  <si>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</si>
  <si>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 xml:space="preserve">In the year 2013-14  security was provided by IRBN (66 personnel)against HP EX service man(45 personnel). In the first year the salary ,DA and other allowance are much more  in case of IRBN  which is a paramilitary force. The number of security personal  deputed is  more as compared to previous year </t>
  </si>
  <si>
    <t>Due to lease rent paid to provide accommodation to local affected people  due to leakage in HRT near surge shaft area. Also previous year expenditure is for part year.</t>
  </si>
  <si>
    <t>Due to increase in cost of electricity from Rs 4.00  per KWH to Rs 4.35 per KWH from HPSEB and also increase in fixed cost from Rs 240per KWH to Rs 300 per KWH.Beside the above the winter seasons months were more as compared to previous year. Also previous year expenditure is for part year.</t>
  </si>
  <si>
    <t>Due to new Vsat  lease  line connection in karian office complex amounting to Rs 14.41  lakh after start of operation of power station and  increase in telephone  expenses i.e BSNL Bonglore, BSNL FARIDABAD, which is based on  advices received from C.O.</t>
  </si>
  <si>
    <t>Due to decrease in number of Chief Engineers from 3 to 2.</t>
  </si>
  <si>
    <t>Expendtiure in the year 2012-13 is for part year i.e. 9 month from July to decemebr and also  increase in DA rates.</t>
  </si>
  <si>
    <t>During the year 2012-13 no amount paid as  project commissing award , But the in the year 2013-14 of Rs 46.17 Lakhs booked under the project commissing award.</t>
  </si>
  <si>
    <t>Due to payment of PRP/PLI of the year 2010-11 &amp; 2011-12 made in the year 2012-13.</t>
  </si>
  <si>
    <t>VRS has been taken by employees in 2012-13 where as no case of VRS was in 2013-14.</t>
  </si>
  <si>
    <t>Due to payment of PRP/PLI of the yaer 2010-11 &amp; 2011-12 made in the year 2012-13.</t>
  </si>
  <si>
    <t xml:space="preserve">Increase is due to  expenditure on a/c of  Compensatory afforestation / catchment area treatment amounting  to Rs. 227.22 lakhs incurred during year 2012-13  has been transfered to IEDC in the same year. </t>
  </si>
  <si>
    <r>
      <t xml:space="preserve">Decrease is due to :-  </t>
    </r>
    <r>
      <rPr>
        <sz val="11"/>
        <rFont val="Calibri"/>
        <family val="2"/>
        <scheme val="minor"/>
      </rPr>
      <t xml:space="preserve">                                                                                                         1. Write off of provisions of PRP/PLGI/PLI Rs. 100.98 Lakhs during 2012.13.                                                                                                                  2. Wirte off of provisions of supperannuation/pension in year 2012.13 Rs. 22.93 Lakhs.                                                                                                               3. Write off of provisions of others amounting to Rs. 11.31 Lakhs.                  4. In the year 2012.13 Interest of UI charges amounting to Rs. 141.38 Lakhs booked under the HOA (841001) of Other income but in the year 2013.14 interest of UI charges booked in HOA 841403.                                                                                                                                       5. The Rent/Hire charges from contractor was reduced by Rs. 13.54 Lakhs because the civil contractor handed over the Balogi store shed to NHPC Ltd.</t>
    </r>
  </si>
</sst>
</file>

<file path=xl/styles.xml><?xml version="1.0" encoding="utf-8"?>
<styleSheet xmlns="http://schemas.openxmlformats.org/spreadsheetml/2006/main">
  <numFmts count="7">
    <numFmt numFmtId="43" formatCode="_ * #,##0.00_ ;_ * \-#,##0.00_ ;_ * &quot;-&quot;??_ ;_ @_ "/>
    <numFmt numFmtId="164" formatCode="###0;###0"/>
    <numFmt numFmtId="165" formatCode="###0.0;###0.0"/>
    <numFmt numFmtId="166" formatCode="mmm\-yyyy"/>
    <numFmt numFmtId="167" formatCode="0.00000"/>
    <numFmt numFmtId="168" formatCode="0.000%"/>
    <numFmt numFmtId="169" formatCode="_(* #,##0_);_(* \(#,##0\);_(* &quot;-&quot;??_);_(@_)"/>
  </numFmts>
  <fonts count="47">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8"/>
      <name val="Arial"/>
      <family val="2"/>
    </font>
    <font>
      <b/>
      <sz val="10"/>
      <name val="Tahoma"/>
      <family val="2"/>
    </font>
    <font>
      <sz val="10"/>
      <color rgb="FF000000"/>
      <name val="Times New Roman"/>
      <family val="1"/>
    </font>
    <font>
      <sz val="12"/>
      <color rgb="FF000000"/>
      <name val="Times New Roman"/>
      <family val="1"/>
    </font>
    <font>
      <sz val="10"/>
      <color theme="1"/>
      <name val="Arial"/>
      <family val="2"/>
    </font>
    <font>
      <i/>
      <sz val="12"/>
      <name val="Arial"/>
      <family val="2"/>
    </font>
    <font>
      <b/>
      <sz val="11"/>
      <color theme="1"/>
      <name val="Calibri"/>
      <family val="2"/>
      <scheme val="minor"/>
    </font>
    <font>
      <b/>
      <sz val="12"/>
      <name val="Tahoma"/>
      <family val="2"/>
    </font>
    <font>
      <b/>
      <sz val="12"/>
      <color theme="1"/>
      <name val="Arial"/>
      <family val="2"/>
    </font>
    <font>
      <b/>
      <sz val="12"/>
      <color theme="1"/>
      <name val="Rupee Foradian"/>
      <family val="2"/>
    </font>
    <font>
      <b/>
      <sz val="12"/>
      <color theme="1"/>
      <name val="Calibri"/>
      <family val="2"/>
    </font>
    <font>
      <u/>
      <sz val="11"/>
      <name val="Calibri"/>
      <family val="2"/>
      <scheme val="minor"/>
    </font>
    <font>
      <sz val="11"/>
      <name val="Calibri"/>
      <family val="2"/>
      <scheme val="minor"/>
    </font>
    <font>
      <b/>
      <sz val="14"/>
      <name val="Arial"/>
      <family val="2"/>
    </font>
    <font>
      <sz val="14"/>
      <color theme="1"/>
      <name val="Calibri"/>
      <family val="2"/>
      <scheme val="minor"/>
    </font>
    <font>
      <b/>
      <sz val="14"/>
      <name val="Tahoma"/>
      <family val="2"/>
    </font>
    <font>
      <sz val="14"/>
      <name val="Arial"/>
      <family val="2"/>
    </font>
    <font>
      <sz val="14"/>
      <name val="Calibri"/>
      <family val="2"/>
    </font>
    <font>
      <b/>
      <sz val="14"/>
      <color theme="1"/>
      <name val="Calibri"/>
      <family val="2"/>
      <scheme val="minor"/>
    </font>
    <font>
      <b/>
      <sz val="14"/>
      <name val="Calibri"/>
      <family val="2"/>
    </font>
    <font>
      <sz val="14"/>
      <name val="Calibri"/>
      <family val="2"/>
      <scheme val="minor"/>
    </font>
    <font>
      <b/>
      <sz val="10"/>
      <color theme="1"/>
      <name val="Arial"/>
      <family val="2"/>
    </font>
    <font>
      <b/>
      <sz val="10"/>
      <color theme="1"/>
      <name val="Rupee Foradian"/>
      <family val="2"/>
    </font>
    <font>
      <b/>
      <sz val="11"/>
      <color theme="1"/>
      <name val="Calibri"/>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2" fillId="0" borderId="0"/>
    <xf numFmtId="0" fontId="24" fillId="0" borderId="0"/>
    <xf numFmtId="0" fontId="2" fillId="0" borderId="0"/>
    <xf numFmtId="0" fontId="1"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67">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9" fillId="0" borderId="8" xfId="0" applyNumberFormat="1" applyFont="1" applyFill="1" applyBorder="1" applyAlignment="1">
      <alignment horizontal="center" vertical="top" wrapText="1"/>
    </xf>
    <xf numFmtId="0" fontId="0" fillId="0" borderId="11" xfId="0" applyFill="1" applyBorder="1" applyAlignment="1">
      <alignment horizontal="left" vertical="top"/>
    </xf>
    <xf numFmtId="0" fontId="9" fillId="0" borderId="0" xfId="0" applyFont="1" applyFill="1" applyBorder="1" applyAlignment="1">
      <alignment horizontal="center" vertical="top" wrapText="1"/>
    </xf>
    <xf numFmtId="0" fontId="24" fillId="0" borderId="0" xfId="2" applyFill="1" applyBorder="1" applyAlignment="1">
      <alignment horizontal="left" vertical="top"/>
    </xf>
    <xf numFmtId="0" fontId="24" fillId="0" borderId="0" xfId="2" applyFill="1" applyBorder="1" applyAlignment="1">
      <alignment horizontal="center" vertical="top"/>
    </xf>
    <xf numFmtId="164" fontId="7" fillId="0" borderId="0" xfId="2" applyNumberFormat="1" applyFont="1" applyFill="1" applyBorder="1" applyAlignment="1">
      <alignment horizontal="center" vertical="top"/>
    </xf>
    <xf numFmtId="0" fontId="3" fillId="0" borderId="0" xfId="2"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vertical="top" wrapText="1"/>
    </xf>
    <xf numFmtId="0" fontId="0" fillId="2" borderId="8" xfId="0" applyFill="1" applyBorder="1" applyAlignment="1">
      <alignment vertical="top" wrapText="1"/>
    </xf>
    <xf numFmtId="0" fontId="0" fillId="2" borderId="8" xfId="0" applyFill="1" applyBorder="1" applyAlignment="1">
      <alignment horizontal="center" vertical="center" wrapText="1"/>
    </xf>
    <xf numFmtId="0" fontId="24" fillId="2" borderId="8" xfId="0" quotePrefix="1"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7" fontId="0" fillId="0" borderId="0" xfId="0" applyNumberFormat="1" applyFill="1" applyBorder="1" applyAlignment="1">
      <alignment horizontal="left" vertical="top"/>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2" fontId="0" fillId="0" borderId="0" xfId="0" applyNumberFormat="1" applyFill="1" applyBorder="1" applyAlignment="1">
      <alignment horizontal="left" vertical="top"/>
    </xf>
    <xf numFmtId="0" fontId="26" fillId="0"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2" fontId="0" fillId="2" borderId="8" xfId="0" applyNumberFormat="1" applyFill="1" applyBorder="1" applyAlignment="1">
      <alignment horizontal="center" vertical="center" wrapText="1"/>
    </xf>
    <xf numFmtId="0" fontId="10" fillId="0" borderId="0" xfId="2" applyFont="1" applyFill="1" applyBorder="1" applyAlignment="1">
      <alignment horizontal="center" vertical="top"/>
    </xf>
    <xf numFmtId="0" fontId="10" fillId="0" borderId="0" xfId="2" applyFont="1" applyFill="1" applyBorder="1" applyAlignment="1">
      <alignment horizontal="left" vertical="top"/>
    </xf>
    <xf numFmtId="0" fontId="3" fillId="0" borderId="12" xfId="2" applyFont="1" applyFill="1" applyBorder="1" applyAlignment="1">
      <alignment vertical="top" wrapText="1"/>
    </xf>
    <xf numFmtId="0" fontId="3" fillId="0" borderId="12" xfId="2" applyFont="1" applyFill="1" applyBorder="1" applyAlignment="1">
      <alignment horizontal="center" vertical="top" wrapText="1"/>
    </xf>
    <xf numFmtId="0" fontId="3" fillId="0" borderId="11" xfId="2" applyFont="1" applyFill="1" applyBorder="1" applyAlignment="1">
      <alignment vertical="top" wrapText="1"/>
    </xf>
    <xf numFmtId="0" fontId="10" fillId="0" borderId="14" xfId="2" applyFont="1" applyFill="1" applyBorder="1" applyAlignment="1">
      <alignment horizontal="center" vertical="top" wrapText="1"/>
    </xf>
    <xf numFmtId="0" fontId="10" fillId="0" borderId="7" xfId="2" applyFont="1" applyFill="1" applyBorder="1" applyAlignment="1">
      <alignment vertical="top" wrapText="1"/>
    </xf>
    <xf numFmtId="0" fontId="3" fillId="0" borderId="8" xfId="2" applyFont="1" applyFill="1" applyBorder="1" applyAlignment="1">
      <alignment horizontal="center" vertical="top" wrapText="1"/>
    </xf>
    <xf numFmtId="164" fontId="21" fillId="0" borderId="1" xfId="2" applyNumberFormat="1" applyFont="1" applyFill="1" applyBorder="1" applyAlignment="1">
      <alignment horizontal="center" vertical="top" wrapText="1"/>
    </xf>
    <xf numFmtId="0" fontId="10" fillId="0" borderId="2" xfId="2" applyFont="1" applyFill="1" applyBorder="1" applyAlignment="1">
      <alignment vertical="top" wrapText="1"/>
    </xf>
    <xf numFmtId="0" fontId="10" fillId="0" borderId="8" xfId="2" applyFont="1" applyFill="1" applyBorder="1" applyAlignment="1">
      <alignment horizontal="center" vertical="top" wrapText="1"/>
    </xf>
    <xf numFmtId="2" fontId="10" fillId="0" borderId="8" xfId="2" applyNumberFormat="1" applyFont="1" applyFill="1" applyBorder="1" applyAlignment="1">
      <alignment horizontal="center" vertical="center" wrapText="1"/>
    </xf>
    <xf numFmtId="0" fontId="3" fillId="0" borderId="2" xfId="2" applyFont="1" applyFill="1" applyBorder="1" applyAlignment="1">
      <alignment vertical="top" wrapText="1"/>
    </xf>
    <xf numFmtId="2" fontId="4" fillId="0" borderId="11" xfId="2" applyNumberFormat="1" applyFont="1" applyBorder="1" applyAlignment="1">
      <alignment horizontal="center" vertical="center" wrapText="1"/>
    </xf>
    <xf numFmtId="0" fontId="10" fillId="0" borderId="8" xfId="2" applyFont="1" applyFill="1" applyBorder="1" applyAlignment="1">
      <alignment horizontal="center" vertical="center" wrapText="1"/>
    </xf>
    <xf numFmtId="0" fontId="10" fillId="0" borderId="8" xfId="2" applyFont="1" applyFill="1" applyBorder="1" applyAlignment="1">
      <alignment horizontal="center" wrapText="1"/>
    </xf>
    <xf numFmtId="164" fontId="21" fillId="2" borderId="1" xfId="2" applyNumberFormat="1" applyFont="1" applyFill="1" applyBorder="1" applyAlignment="1">
      <alignment horizontal="center" vertical="top" wrapText="1"/>
    </xf>
    <xf numFmtId="0" fontId="10" fillId="2" borderId="2" xfId="2" applyFont="1" applyFill="1" applyBorder="1" applyAlignment="1">
      <alignment vertical="top" wrapText="1"/>
    </xf>
    <xf numFmtId="2" fontId="10" fillId="2" borderId="8" xfId="2" applyNumberFormat="1" applyFont="1" applyFill="1" applyBorder="1" applyAlignment="1">
      <alignment horizontal="center" vertical="center" wrapText="1"/>
    </xf>
    <xf numFmtId="0" fontId="10" fillId="0" borderId="1" xfId="2" applyFont="1" applyFill="1" applyBorder="1" applyAlignment="1">
      <alignment horizontal="center" vertical="top" wrapText="1"/>
    </xf>
    <xf numFmtId="0" fontId="10" fillId="0" borderId="8" xfId="2" quotePrefix="1" applyFont="1" applyFill="1" applyBorder="1" applyAlignment="1">
      <alignment horizontal="center" vertical="top" wrapText="1"/>
    </xf>
    <xf numFmtId="2" fontId="10" fillId="0" borderId="8" xfId="2" applyNumberFormat="1" applyFont="1" applyFill="1" applyBorder="1" applyAlignment="1">
      <alignment horizontal="center" vertical="top" wrapText="1"/>
    </xf>
    <xf numFmtId="0" fontId="27" fillId="0" borderId="0" xfId="2" applyFont="1" applyFill="1" applyBorder="1" applyAlignment="1">
      <alignment horizontal="left" vertical="top"/>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10" fontId="10" fillId="0" borderId="8" xfId="2" applyNumberFormat="1" applyFont="1" applyFill="1" applyBorder="1" applyAlignment="1">
      <alignment horizontal="center" vertical="top" wrapText="1"/>
    </xf>
    <xf numFmtId="168" fontId="10" fillId="0" borderId="8" xfId="2" applyNumberFormat="1" applyFont="1" applyFill="1" applyBorder="1" applyAlignment="1">
      <alignment horizontal="center" vertical="top" wrapText="1"/>
    </xf>
    <xf numFmtId="9" fontId="10" fillId="0" borderId="8" xfId="2" applyNumberFormat="1" applyFont="1" applyFill="1" applyBorder="1" applyAlignment="1">
      <alignment horizontal="center" vertical="top" wrapText="1"/>
    </xf>
    <xf numFmtId="4" fontId="10" fillId="0" borderId="8" xfId="2" applyNumberFormat="1" applyFont="1" applyFill="1" applyBorder="1" applyAlignment="1">
      <alignment horizontal="center" vertical="top" wrapText="1"/>
    </xf>
    <xf numFmtId="2" fontId="2" fillId="0" borderId="8"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2" fontId="23" fillId="0" borderId="8" xfId="0" applyNumberFormat="1" applyFont="1" applyBorder="1" applyAlignment="1">
      <alignment horizontal="center" vertical="center"/>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4" fillId="2" borderId="10" xfId="1" applyNumberFormat="1" applyFont="1" applyFill="1" applyBorder="1" applyAlignment="1">
      <alignment horizontal="center" vertical="center"/>
    </xf>
    <xf numFmtId="2" fontId="4" fillId="2" borderId="11" xfId="1" applyNumberFormat="1" applyFont="1" applyFill="1" applyBorder="1" applyAlignment="1">
      <alignment horizontal="center" vertical="center"/>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2" fontId="4" fillId="0" borderId="10" xfId="1" applyNumberFormat="1" applyFont="1" applyBorder="1" applyAlignment="1">
      <alignment horizontal="center" vertical="center"/>
    </xf>
    <xf numFmtId="2" fontId="4" fillId="0" borderId="11" xfId="1" applyNumberFormat="1" applyFont="1" applyBorder="1" applyAlignment="1">
      <alignment horizontal="center" vertical="center"/>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0" fillId="2" borderId="8" xfId="0" applyFill="1" applyBorder="1" applyAlignment="1">
      <alignment horizontal="left" vertical="center" wrapText="1"/>
    </xf>
    <xf numFmtId="0" fontId="17" fillId="0" borderId="8" xfId="0" applyFont="1" applyFill="1" applyBorder="1" applyAlignment="1">
      <alignment horizontal="center" vertical="top" wrapText="1"/>
    </xf>
    <xf numFmtId="0" fontId="18" fillId="0" borderId="8" xfId="0" applyFont="1" applyFill="1" applyBorder="1" applyAlignment="1">
      <alignment horizontal="left" vertical="top" wrapText="1"/>
    </xf>
    <xf numFmtId="0" fontId="0" fillId="0" borderId="8" xfId="0" applyFill="1" applyBorder="1" applyAlignment="1">
      <alignment horizontal="left" vertical="center" wrapText="1"/>
    </xf>
    <xf numFmtId="0" fontId="12" fillId="0" borderId="0" xfId="0" applyFont="1" applyFill="1" applyBorder="1" applyAlignment="1">
      <alignment horizontal="center" vertical="top"/>
    </xf>
    <xf numFmtId="0" fontId="17"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4" fillId="0" borderId="1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9" fillId="0" borderId="1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166" fontId="3" fillId="0" borderId="10" xfId="2" applyNumberFormat="1" applyFont="1" applyFill="1" applyBorder="1" applyAlignment="1">
      <alignment horizontal="center" vertical="top" wrapText="1"/>
    </xf>
    <xf numFmtId="166" fontId="3" fillId="0" borderId="12" xfId="2" applyNumberFormat="1" applyFont="1" applyFill="1" applyBorder="1" applyAlignment="1">
      <alignment horizontal="center" vertical="top" wrapText="1"/>
    </xf>
    <xf numFmtId="166" fontId="3" fillId="0" borderId="11" xfId="2" applyNumberFormat="1" applyFont="1" applyFill="1" applyBorder="1" applyAlignment="1">
      <alignment horizontal="center" vertical="top" wrapText="1"/>
    </xf>
    <xf numFmtId="0" fontId="10" fillId="0" borderId="10" xfId="2" applyFont="1" applyFill="1" applyBorder="1" applyAlignment="1">
      <alignment horizontal="center" vertical="top" wrapText="1"/>
    </xf>
    <xf numFmtId="0" fontId="10" fillId="0" borderId="12" xfId="2" applyFont="1" applyFill="1" applyBorder="1" applyAlignment="1">
      <alignment horizontal="center" vertical="top" wrapText="1"/>
    </xf>
    <xf numFmtId="0" fontId="10" fillId="0" borderId="11" xfId="2"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10" xfId="2" applyFont="1" applyFill="1" applyBorder="1" applyAlignment="1">
      <alignment horizontal="center" vertical="top" wrapText="1"/>
    </xf>
    <xf numFmtId="0" fontId="3" fillId="0" borderId="12" xfId="2" applyFont="1" applyFill="1" applyBorder="1" applyAlignment="1">
      <alignment horizontal="center" vertical="top" wrapText="1"/>
    </xf>
    <xf numFmtId="0" fontId="3" fillId="0" borderId="11" xfId="2" applyFont="1" applyFill="1" applyBorder="1" applyAlignment="1">
      <alignment horizontal="center" vertical="top" wrapText="1"/>
    </xf>
    <xf numFmtId="0" fontId="10" fillId="2" borderId="10"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3" fillId="0" borderId="10" xfId="2" applyFont="1" applyFill="1" applyBorder="1" applyAlignment="1">
      <alignment horizontal="left" vertical="top" wrapText="1"/>
    </xf>
    <xf numFmtId="0" fontId="3" fillId="0" borderId="12" xfId="2" applyFont="1" applyFill="1" applyBorder="1" applyAlignment="1">
      <alignment horizontal="left" vertical="top" wrapText="1"/>
    </xf>
    <xf numFmtId="0" fontId="3" fillId="0" borderId="0" xfId="3" applyFont="1" applyFill="1" applyBorder="1" applyAlignment="1">
      <alignment horizontal="center" vertical="center" wrapText="1"/>
    </xf>
    <xf numFmtId="0" fontId="1" fillId="0" borderId="0" xfId="4" applyAlignment="1">
      <alignment vertical="center" wrapText="1"/>
    </xf>
    <xf numFmtId="0" fontId="29" fillId="0" borderId="0" xfId="3" applyFont="1" applyFill="1" applyBorder="1" applyAlignment="1">
      <alignment horizontal="left" vertical="center" wrapText="1"/>
    </xf>
    <xf numFmtId="0" fontId="30" fillId="0" borderId="8" xfId="3" applyFont="1" applyFill="1" applyBorder="1" applyAlignment="1">
      <alignment horizontal="center" vertical="center" wrapText="1"/>
    </xf>
    <xf numFmtId="169" fontId="31" fillId="0" borderId="8" xfId="5" applyNumberFormat="1" applyFont="1" applyFill="1" applyBorder="1" applyAlignment="1" applyProtection="1">
      <alignment horizontal="center" vertical="center" wrapText="1"/>
      <protection locked="0"/>
    </xf>
    <xf numFmtId="1" fontId="31" fillId="0" borderId="8" xfId="5" applyNumberFormat="1" applyFont="1" applyFill="1" applyBorder="1" applyAlignment="1" applyProtection="1">
      <alignment horizontal="center" vertical="center" wrapText="1"/>
      <protection locked="0"/>
    </xf>
    <xf numFmtId="169" fontId="32" fillId="0" borderId="8" xfId="6" applyNumberFormat="1" applyFont="1" applyFill="1" applyBorder="1" applyAlignment="1">
      <alignment horizontal="justify" vertical="center" wrapText="1"/>
    </xf>
    <xf numFmtId="0" fontId="32" fillId="0" borderId="8" xfId="4" applyFont="1" applyFill="1" applyBorder="1" applyAlignment="1">
      <alignment horizontal="justify" vertical="center" wrapText="1"/>
    </xf>
    <xf numFmtId="0" fontId="6" fillId="0" borderId="8" xfId="3" applyFont="1" applyFill="1" applyBorder="1" applyAlignment="1">
      <alignment horizontal="center" vertical="center" wrapText="1"/>
    </xf>
    <xf numFmtId="0" fontId="1" fillId="0" borderId="8" xfId="4" applyBorder="1" applyAlignment="1">
      <alignment vertical="center" wrapText="1"/>
    </xf>
    <xf numFmtId="0" fontId="6" fillId="0" borderId="8" xfId="3" applyFont="1" applyFill="1" applyBorder="1" applyAlignment="1">
      <alignment vertical="center" wrapText="1"/>
    </xf>
    <xf numFmtId="0" fontId="2" fillId="0" borderId="8" xfId="3" applyFont="1" applyFill="1" applyBorder="1" applyAlignment="1">
      <alignment vertical="center" wrapText="1"/>
    </xf>
    <xf numFmtId="0" fontId="1" fillId="0" borderId="8" xfId="4" applyFill="1" applyBorder="1" applyAlignment="1">
      <alignment vertical="center" wrapText="1"/>
    </xf>
    <xf numFmtId="9" fontId="0" fillId="0" borderId="8" xfId="7" applyFont="1" applyFill="1" applyBorder="1" applyAlignment="1">
      <alignment vertical="center" wrapText="1"/>
    </xf>
    <xf numFmtId="0" fontId="9" fillId="0" borderId="8" xfId="4" applyFont="1" applyFill="1" applyBorder="1" applyAlignment="1">
      <alignment horizontal="justify" vertical="center" wrapText="1"/>
    </xf>
    <xf numFmtId="9" fontId="0" fillId="0" borderId="8" xfId="7" applyFont="1" applyBorder="1" applyAlignment="1">
      <alignment vertical="center" wrapText="1"/>
    </xf>
    <xf numFmtId="0" fontId="28" fillId="0" borderId="8" xfId="4" applyFont="1" applyBorder="1" applyAlignment="1">
      <alignment vertical="center" wrapText="1"/>
    </xf>
    <xf numFmtId="9" fontId="28" fillId="0" borderId="8" xfId="7" applyFont="1" applyBorder="1" applyAlignment="1">
      <alignment vertical="center" wrapText="1"/>
    </xf>
    <xf numFmtId="0" fontId="2" fillId="0" borderId="8" xfId="3" applyFont="1" applyFill="1" applyBorder="1" applyAlignment="1">
      <alignment horizontal="center" vertical="center" wrapText="1"/>
    </xf>
    <xf numFmtId="0" fontId="9" fillId="0" borderId="8" xfId="4" applyFont="1" applyFill="1" applyBorder="1" applyAlignment="1">
      <alignment horizontal="left" vertical="center" wrapText="1"/>
    </xf>
    <xf numFmtId="169" fontId="6" fillId="0" borderId="8" xfId="3" applyNumberFormat="1" applyFont="1" applyFill="1" applyBorder="1" applyAlignment="1">
      <alignment vertical="center" wrapText="1"/>
    </xf>
    <xf numFmtId="0" fontId="33" fillId="0" borderId="8" xfId="4" applyFont="1" applyFill="1" applyBorder="1" applyAlignment="1">
      <alignment horizontal="left" vertical="center" wrapText="1"/>
    </xf>
    <xf numFmtId="0" fontId="1" fillId="0" borderId="0" xfId="4" applyAlignment="1">
      <alignment horizontal="left" vertical="center" wrapText="1"/>
    </xf>
    <xf numFmtId="0" fontId="29" fillId="0" borderId="0" xfId="3" applyFont="1" applyFill="1" applyBorder="1" applyAlignment="1">
      <alignment horizontal="center" vertical="center" wrapText="1"/>
    </xf>
    <xf numFmtId="0" fontId="30" fillId="0" borderId="8" xfId="3" applyFont="1" applyFill="1" applyBorder="1" applyAlignment="1">
      <alignment horizontal="left" vertical="center" wrapText="1"/>
    </xf>
    <xf numFmtId="169" fontId="31" fillId="0" borderId="8" xfId="5" applyNumberFormat="1" applyFont="1" applyFill="1" applyBorder="1" applyAlignment="1" applyProtection="1">
      <alignment horizontal="left" vertical="center" wrapText="1"/>
      <protection locked="0"/>
    </xf>
    <xf numFmtId="1" fontId="31" fillId="0" borderId="8" xfId="5" applyNumberFormat="1" applyFont="1" applyFill="1" applyBorder="1" applyAlignment="1" applyProtection="1">
      <alignment horizontal="left" vertical="center" wrapText="1"/>
      <protection locked="0"/>
    </xf>
    <xf numFmtId="169" fontId="32" fillId="0" borderId="8" xfId="6" applyNumberFormat="1" applyFont="1" applyFill="1" applyBorder="1" applyAlignment="1">
      <alignment horizontal="left" vertical="center" wrapText="1"/>
    </xf>
    <xf numFmtId="0" fontId="32" fillId="0" borderId="8" xfId="4" applyFont="1" applyFill="1" applyBorder="1" applyAlignment="1">
      <alignment horizontal="left" vertical="center" wrapText="1"/>
    </xf>
    <xf numFmtId="0" fontId="6" fillId="0" borderId="8" xfId="3" applyFont="1" applyFill="1" applyBorder="1" applyAlignment="1">
      <alignment horizontal="left" vertical="center" wrapText="1"/>
    </xf>
    <xf numFmtId="0" fontId="1" fillId="0" borderId="8" xfId="4" applyBorder="1" applyAlignment="1">
      <alignment horizontal="left" vertical="center" wrapText="1"/>
    </xf>
    <xf numFmtId="0" fontId="2" fillId="0" borderId="8" xfId="3" applyFont="1" applyFill="1" applyBorder="1" applyAlignment="1">
      <alignment horizontal="left" vertical="center" wrapText="1"/>
    </xf>
    <xf numFmtId="9" fontId="0" fillId="0" borderId="8" xfId="7" applyFont="1" applyBorder="1" applyAlignment="1">
      <alignment horizontal="left" vertical="center" wrapText="1"/>
    </xf>
    <xf numFmtId="0" fontId="28" fillId="0" borderId="8" xfId="4" applyFont="1" applyBorder="1" applyAlignment="1">
      <alignment horizontal="left" vertical="center" wrapText="1"/>
    </xf>
    <xf numFmtId="9" fontId="28" fillId="0" borderId="8" xfId="7" applyFont="1" applyBorder="1" applyAlignment="1">
      <alignment horizontal="left" vertical="center" wrapText="1"/>
    </xf>
    <xf numFmtId="0" fontId="34" fillId="0" borderId="8" xfId="8" applyFont="1" applyFill="1" applyBorder="1" applyAlignment="1">
      <alignment horizontal="left" vertical="center" wrapText="1"/>
    </xf>
    <xf numFmtId="0" fontId="1" fillId="0" borderId="8" xfId="4" applyFont="1" applyBorder="1" applyAlignment="1">
      <alignment vertical="center" wrapText="1"/>
    </xf>
    <xf numFmtId="169" fontId="6" fillId="0" borderId="8" xfId="3" applyNumberFormat="1" applyFont="1" applyFill="1" applyBorder="1" applyAlignment="1">
      <alignment horizontal="left" vertical="center" wrapText="1"/>
    </xf>
    <xf numFmtId="0" fontId="34" fillId="0" borderId="8" xfId="4" applyFont="1" applyFill="1" applyBorder="1" applyAlignment="1">
      <alignment horizontal="left" vertical="center" wrapText="1"/>
    </xf>
    <xf numFmtId="0" fontId="1" fillId="0" borderId="0" xfId="4" applyAlignment="1">
      <alignment horizontal="center" vertical="center" wrapText="1"/>
    </xf>
    <xf numFmtId="0" fontId="35" fillId="0" borderId="0" xfId="3" applyFont="1" applyFill="1" applyBorder="1" applyAlignment="1">
      <alignment horizontal="center" vertical="center" wrapText="1"/>
    </xf>
    <xf numFmtId="0" fontId="36" fillId="0" borderId="0" xfId="4" applyFont="1" applyAlignment="1">
      <alignment vertical="center" wrapText="1"/>
    </xf>
    <xf numFmtId="0" fontId="37" fillId="0" borderId="0" xfId="3" applyFont="1" applyFill="1" applyBorder="1" applyAlignment="1">
      <alignment horizontal="left" vertical="center" wrapText="1"/>
    </xf>
    <xf numFmtId="0" fontId="35" fillId="0" borderId="8" xfId="3" applyFont="1" applyFill="1" applyBorder="1" applyAlignment="1">
      <alignment horizontal="center" vertical="center" wrapText="1"/>
    </xf>
    <xf numFmtId="0" fontId="36" fillId="0" borderId="8" xfId="4" applyFont="1" applyBorder="1" applyAlignment="1">
      <alignment vertical="center" wrapText="1"/>
    </xf>
    <xf numFmtId="0" fontId="36" fillId="0" borderId="8" xfId="4" applyFont="1" applyFill="1" applyBorder="1" applyAlignment="1">
      <alignment vertical="center" wrapText="1"/>
    </xf>
    <xf numFmtId="0" fontId="35" fillId="0" borderId="8" xfId="3" applyFont="1" applyFill="1" applyBorder="1" applyAlignment="1">
      <alignment vertical="center" wrapText="1"/>
    </xf>
    <xf numFmtId="0" fontId="38" fillId="0" borderId="8" xfId="3" applyFont="1" applyFill="1" applyBorder="1" applyAlignment="1">
      <alignment vertical="center" wrapText="1"/>
    </xf>
    <xf numFmtId="9" fontId="36" fillId="0" borderId="8" xfId="7" applyFont="1" applyBorder="1" applyAlignment="1">
      <alignment vertical="center" wrapText="1"/>
    </xf>
    <xf numFmtId="0" fontId="39" fillId="0" borderId="8" xfId="4" applyFont="1" applyFill="1" applyBorder="1" applyAlignment="1">
      <alignment horizontal="justify" vertical="center" wrapText="1"/>
    </xf>
    <xf numFmtId="0" fontId="40" fillId="0" borderId="8" xfId="4" applyFont="1" applyBorder="1" applyAlignment="1">
      <alignment vertical="center" wrapText="1"/>
    </xf>
    <xf numFmtId="9" fontId="40" fillId="0" borderId="8" xfId="7" applyFont="1" applyBorder="1" applyAlignment="1">
      <alignment vertical="center" wrapText="1"/>
    </xf>
    <xf numFmtId="0" fontId="38" fillId="0" borderId="8" xfId="4" applyFont="1" applyFill="1" applyBorder="1" applyAlignment="1">
      <alignment vertical="center" wrapText="1"/>
    </xf>
    <xf numFmtId="0" fontId="38" fillId="0" borderId="8" xfId="3" applyFont="1" applyFill="1" applyBorder="1" applyAlignment="1">
      <alignment horizontal="center" vertical="center" wrapText="1"/>
    </xf>
    <xf numFmtId="9" fontId="36" fillId="0" borderId="8" xfId="7" applyNumberFormat="1" applyFont="1" applyBorder="1" applyAlignment="1">
      <alignment vertical="center" wrapText="1"/>
    </xf>
    <xf numFmtId="0" fontId="41" fillId="0" borderId="8" xfId="4" applyFont="1" applyFill="1" applyBorder="1" applyAlignment="1">
      <alignment horizontal="justify" vertical="center" wrapText="1"/>
    </xf>
    <xf numFmtId="9" fontId="40" fillId="0" borderId="8" xfId="7" applyNumberFormat="1" applyFont="1" applyBorder="1" applyAlignment="1">
      <alignment vertical="center" wrapText="1"/>
    </xf>
    <xf numFmtId="0" fontId="39" fillId="0" borderId="8" xfId="8" applyFont="1" applyFill="1" applyBorder="1" applyAlignment="1">
      <alignment horizontal="justify" vertical="center" wrapText="1"/>
    </xf>
    <xf numFmtId="0" fontId="42" fillId="0" borderId="8" xfId="8" applyFont="1" applyFill="1" applyBorder="1" applyAlignment="1">
      <alignment horizontal="left" vertical="center" wrapText="1"/>
    </xf>
    <xf numFmtId="169" fontId="35" fillId="0" borderId="8" xfId="3" applyNumberFormat="1" applyFont="1" applyFill="1" applyBorder="1" applyAlignment="1">
      <alignment vertical="center" wrapText="1"/>
    </xf>
    <xf numFmtId="0" fontId="36" fillId="0" borderId="0" xfId="4" applyFont="1" applyFill="1" applyAlignment="1">
      <alignment vertical="center" wrapText="1"/>
    </xf>
    <xf numFmtId="0" fontId="3" fillId="0" borderId="0" xfId="3" applyNumberFormat="1" applyFont="1" applyFill="1" applyBorder="1" applyAlignment="1">
      <alignment horizontal="center" vertical="center" wrapText="1"/>
    </xf>
    <xf numFmtId="0" fontId="1" fillId="0" borderId="0" xfId="4" applyNumberFormat="1" applyAlignment="1">
      <alignment vertical="center" wrapText="1"/>
    </xf>
    <xf numFmtId="0" fontId="29" fillId="0" borderId="0" xfId="3" applyNumberFormat="1" applyFont="1" applyFill="1" applyBorder="1" applyAlignment="1">
      <alignment horizontal="left" vertical="center" wrapText="1"/>
    </xf>
    <xf numFmtId="0" fontId="43" fillId="0" borderId="8" xfId="3" applyNumberFormat="1" applyFont="1" applyFill="1" applyBorder="1" applyAlignment="1">
      <alignment horizontal="center" vertical="center" wrapText="1"/>
    </xf>
    <xf numFmtId="0" fontId="44" fillId="0" borderId="8" xfId="5" applyNumberFormat="1" applyFont="1" applyFill="1" applyBorder="1" applyAlignment="1" applyProtection="1">
      <alignment horizontal="center" vertical="center" wrapText="1"/>
      <protection locked="0"/>
    </xf>
    <xf numFmtId="0" fontId="45" fillId="0" borderId="8" xfId="6" applyNumberFormat="1" applyFont="1" applyFill="1" applyBorder="1" applyAlignment="1">
      <alignment horizontal="justify" vertical="center" wrapText="1"/>
    </xf>
    <xf numFmtId="0" fontId="45" fillId="0" borderId="8" xfId="4" applyNumberFormat="1" applyFont="1" applyFill="1" applyBorder="1" applyAlignment="1">
      <alignment horizontal="justify" vertical="center" wrapText="1"/>
    </xf>
    <xf numFmtId="0" fontId="6" fillId="0" borderId="21" xfId="3" applyNumberFormat="1" applyFont="1" applyFill="1" applyBorder="1" applyAlignment="1">
      <alignment horizontal="center" vertical="center" wrapText="1"/>
    </xf>
    <xf numFmtId="0" fontId="1" fillId="0" borderId="0" xfId="4" applyNumberFormat="1" applyFill="1" applyAlignment="1">
      <alignment vertical="center" wrapText="1"/>
    </xf>
    <xf numFmtId="0" fontId="6" fillId="0" borderId="8" xfId="3" applyNumberFormat="1" applyFont="1" applyFill="1" applyBorder="1" applyAlignment="1">
      <alignment horizontal="center" vertical="center" wrapText="1"/>
    </xf>
    <xf numFmtId="0" fontId="6" fillId="0" borderId="8" xfId="3" applyNumberFormat="1" applyFont="1" applyFill="1" applyBorder="1" applyAlignment="1">
      <alignment horizontal="left" vertical="center" wrapText="1"/>
    </xf>
    <xf numFmtId="0" fontId="1" fillId="0" borderId="8" xfId="4" applyNumberFormat="1" applyFill="1" applyBorder="1" applyAlignment="1">
      <alignment horizontal="left" vertical="center" wrapText="1"/>
    </xf>
    <xf numFmtId="0" fontId="2" fillId="0" borderId="8" xfId="3" applyNumberFormat="1" applyFont="1" applyFill="1" applyBorder="1" applyAlignment="1">
      <alignment horizontal="left" vertical="center" wrapText="1"/>
    </xf>
    <xf numFmtId="0" fontId="0" fillId="0" borderId="8" xfId="7" applyNumberFormat="1" applyFont="1" applyFill="1" applyBorder="1" applyAlignment="1">
      <alignment horizontal="left" vertical="center" wrapText="1"/>
    </xf>
    <xf numFmtId="0" fontId="34" fillId="0" borderId="8" xfId="4" applyNumberFormat="1" applyFont="1" applyFill="1" applyBorder="1" applyAlignment="1">
      <alignment horizontal="left" vertical="center" wrapText="1"/>
    </xf>
    <xf numFmtId="0" fontId="28" fillId="0" borderId="8" xfId="4" applyNumberFormat="1" applyFont="1" applyFill="1" applyBorder="1" applyAlignment="1">
      <alignment horizontal="left" vertical="center" wrapText="1"/>
    </xf>
    <xf numFmtId="0" fontId="28" fillId="0" borderId="8" xfId="7" applyNumberFormat="1" applyFont="1" applyFill="1" applyBorder="1" applyAlignment="1">
      <alignment horizontal="left" vertical="center" wrapText="1"/>
    </xf>
    <xf numFmtId="0" fontId="2" fillId="0" borderId="8" xfId="3" applyNumberFormat="1" applyFont="1" applyFill="1" applyBorder="1" applyAlignment="1">
      <alignment horizontal="center" vertical="center" wrapText="1"/>
    </xf>
    <xf numFmtId="0" fontId="46" fillId="0" borderId="8" xfId="4" applyNumberFormat="1" applyFont="1" applyFill="1" applyBorder="1" applyAlignment="1">
      <alignment horizontal="left" vertical="center" wrapText="1"/>
    </xf>
    <xf numFmtId="0" fontId="34" fillId="0" borderId="8" xfId="8" applyNumberFormat="1" applyFont="1" applyFill="1" applyBorder="1" applyAlignment="1">
      <alignment horizontal="left" vertical="center" wrapText="1"/>
    </xf>
    <xf numFmtId="0" fontId="33" fillId="0" borderId="8" xfId="4" applyNumberFormat="1" applyFont="1" applyFill="1" applyBorder="1" applyAlignment="1">
      <alignment horizontal="left" vertical="center" wrapText="1"/>
    </xf>
    <xf numFmtId="0" fontId="1" fillId="0" borderId="0" xfId="4" applyNumberFormat="1" applyFill="1" applyAlignment="1">
      <alignment horizontal="center" vertical="center" wrapText="1"/>
    </xf>
  </cellXfs>
  <cellStyles count="9">
    <cellStyle name="Comma 2" xfId="6"/>
    <cellStyle name="Normal" xfId="0" builtinId="0"/>
    <cellStyle name="Normal 2" xfId="2"/>
    <cellStyle name="Normal 2 2 2" xfId="8"/>
    <cellStyle name="Normal 3" xfId="3"/>
    <cellStyle name="Normal 4" xfId="4"/>
    <cellStyle name="Normal_Linkage BS Dec09" xfId="5"/>
    <cellStyle name="Normal_TOT_GEN" xfId="1"/>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li/Desktop/O%20&amp;%20M%20data%20with%20variance/final%20variance/CPS-III/O&amp;M%202012-17%20Final%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MERA-III"/>
      <sheetName val="2012-13"/>
      <sheetName val="2013-14"/>
      <sheetName val="2014-15"/>
      <sheetName val="2015-16"/>
      <sheetName val="2016-17 "/>
      <sheetName val="x"/>
    </sheetNames>
    <sheetDataSet>
      <sheetData sheetId="0">
        <row r="11">
          <cell r="C11">
            <v>0</v>
          </cell>
        </row>
        <row r="16">
          <cell r="C16">
            <v>21127805</v>
          </cell>
          <cell r="D16">
            <v>47182895</v>
          </cell>
        </row>
        <row r="30">
          <cell r="C30">
            <v>32982982</v>
          </cell>
          <cell r="D30">
            <v>50419313</v>
          </cell>
        </row>
        <row r="38">
          <cell r="C38">
            <v>259216029</v>
          </cell>
          <cell r="D38">
            <v>386612124</v>
          </cell>
        </row>
        <row r="45">
          <cell r="C45">
            <v>551236070</v>
          </cell>
          <cell r="D45">
            <v>766560416</v>
          </cell>
        </row>
        <row r="47">
          <cell r="C47">
            <v>513389023</v>
          </cell>
          <cell r="D47">
            <v>762629140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84"/>
  <sheetViews>
    <sheetView view="pageBreakPreview" zoomScaleNormal="100" zoomScaleSheetLayoutView="100" workbookViewId="0">
      <selection activeCell="F19" sqref="F19"/>
    </sheetView>
  </sheetViews>
  <sheetFormatPr defaultRowHeight="12.75"/>
  <cols>
    <col min="1" max="1" width="2.33203125" customWidth="1"/>
    <col min="2" max="2" width="6.5" style="19" customWidth="1"/>
    <col min="3" max="3" width="5.6640625" customWidth="1"/>
    <col min="4" max="4" width="24.83203125" customWidth="1"/>
    <col min="5" max="5" width="13.83203125" style="3" customWidth="1"/>
    <col min="6" max="10" width="13.83203125" customWidth="1"/>
  </cols>
  <sheetData>
    <row r="1" spans="2:10">
      <c r="I1" s="2" t="s">
        <v>26</v>
      </c>
    </row>
    <row r="2" spans="2:10">
      <c r="I2" s="18" t="s">
        <v>78</v>
      </c>
    </row>
    <row r="3" spans="2:10" ht="39" customHeight="1">
      <c r="B3" s="142" t="s">
        <v>66</v>
      </c>
      <c r="C3" s="142"/>
      <c r="D3" s="142"/>
      <c r="E3" s="142"/>
      <c r="F3" s="142"/>
      <c r="G3" s="142"/>
      <c r="H3" s="142"/>
      <c r="I3" s="142"/>
      <c r="J3" s="142"/>
    </row>
    <row r="4" spans="2:10" ht="8.25" customHeight="1">
      <c r="B4" s="143"/>
      <c r="C4" s="143"/>
      <c r="D4" s="143"/>
      <c r="E4" s="143"/>
      <c r="F4" s="143"/>
      <c r="G4" s="143"/>
      <c r="H4" s="143"/>
      <c r="I4" s="143"/>
      <c r="J4" s="144"/>
    </row>
    <row r="5" spans="2:10" ht="25.5" customHeight="1">
      <c r="B5" s="12"/>
      <c r="C5" s="145" t="s">
        <v>73</v>
      </c>
      <c r="D5" s="146"/>
      <c r="E5" s="15" t="s">
        <v>74</v>
      </c>
      <c r="F5" s="15" t="s">
        <v>75</v>
      </c>
      <c r="G5" s="15" t="s">
        <v>62</v>
      </c>
      <c r="H5" s="15" t="s">
        <v>76</v>
      </c>
      <c r="I5" s="15" t="s">
        <v>63</v>
      </c>
      <c r="J5" s="16" t="s">
        <v>64</v>
      </c>
    </row>
    <row r="6" spans="2:10" ht="20.100000000000001" customHeight="1">
      <c r="B6" s="13">
        <v>1</v>
      </c>
      <c r="C6" s="135" t="s">
        <v>0</v>
      </c>
      <c r="D6" s="135"/>
      <c r="E6" s="4"/>
      <c r="F6" s="139" t="s">
        <v>136</v>
      </c>
      <c r="G6" s="140"/>
      <c r="H6" s="140"/>
      <c r="I6" s="140"/>
      <c r="J6" s="141"/>
    </row>
    <row r="7" spans="2:10" ht="20.100000000000001" customHeight="1">
      <c r="B7" s="13">
        <v>2</v>
      </c>
      <c r="C7" s="135" t="s">
        <v>8</v>
      </c>
      <c r="D7" s="135"/>
      <c r="E7" s="4"/>
      <c r="F7" s="139" t="s">
        <v>137</v>
      </c>
      <c r="G7" s="140"/>
      <c r="H7" s="140"/>
      <c r="I7" s="140"/>
      <c r="J7" s="141"/>
    </row>
    <row r="8" spans="2:10" ht="27" customHeight="1">
      <c r="B8" s="13">
        <v>3</v>
      </c>
      <c r="C8" s="135" t="s">
        <v>10</v>
      </c>
      <c r="D8" s="135"/>
      <c r="E8" s="8" t="s">
        <v>11</v>
      </c>
      <c r="F8" s="147">
        <v>231</v>
      </c>
      <c r="G8" s="148"/>
      <c r="H8" s="148"/>
      <c r="I8" s="148"/>
      <c r="J8" s="149"/>
    </row>
    <row r="9" spans="2:10" ht="44.25" customHeight="1">
      <c r="B9" s="13">
        <v>4</v>
      </c>
      <c r="C9" s="135" t="s">
        <v>12</v>
      </c>
      <c r="D9" s="135"/>
      <c r="E9" s="4" t="s">
        <v>13</v>
      </c>
      <c r="F9" s="139" t="s">
        <v>130</v>
      </c>
      <c r="G9" s="140"/>
      <c r="H9" s="140"/>
      <c r="I9" s="140"/>
      <c r="J9" s="141"/>
    </row>
    <row r="10" spans="2:10" ht="20.100000000000001" customHeight="1">
      <c r="B10" s="13">
        <v>5</v>
      </c>
      <c r="C10" s="135" t="s">
        <v>14</v>
      </c>
      <c r="D10" s="135"/>
      <c r="E10" s="4"/>
      <c r="F10" s="139" t="s">
        <v>131</v>
      </c>
      <c r="G10" s="140"/>
      <c r="H10" s="140"/>
      <c r="I10" s="140"/>
      <c r="J10" s="141"/>
    </row>
    <row r="11" spans="2:10" ht="28.5" customHeight="1">
      <c r="B11" s="40">
        <v>6</v>
      </c>
      <c r="C11" s="138" t="s">
        <v>15</v>
      </c>
      <c r="D11" s="138"/>
      <c r="E11" s="41" t="s">
        <v>67</v>
      </c>
      <c r="F11" s="106">
        <v>3.2</v>
      </c>
      <c r="G11" s="107"/>
      <c r="H11" s="107"/>
      <c r="I11" s="107"/>
      <c r="J11" s="108"/>
    </row>
    <row r="12" spans="2:10" ht="20.100000000000001" customHeight="1">
      <c r="B12" s="13">
        <v>7</v>
      </c>
      <c r="C12" s="135" t="s">
        <v>16</v>
      </c>
      <c r="D12" s="135"/>
      <c r="E12" s="8" t="s">
        <v>17</v>
      </c>
      <c r="F12" s="25" t="s">
        <v>132</v>
      </c>
      <c r="G12" s="25" t="s">
        <v>132</v>
      </c>
      <c r="H12" s="25" t="s">
        <v>132</v>
      </c>
      <c r="I12" s="25" t="s">
        <v>132</v>
      </c>
      <c r="J12" s="25" t="s">
        <v>132</v>
      </c>
    </row>
    <row r="13" spans="2:10" ht="30" customHeight="1">
      <c r="B13" s="13">
        <v>8</v>
      </c>
      <c r="C13" s="135" t="s">
        <v>18</v>
      </c>
      <c r="D13" s="135"/>
      <c r="E13" s="8" t="s">
        <v>17</v>
      </c>
      <c r="F13" s="67" t="s">
        <v>133</v>
      </c>
      <c r="G13" s="67" t="s">
        <v>133</v>
      </c>
      <c r="H13" s="67" t="s">
        <v>133</v>
      </c>
      <c r="I13" s="67" t="s">
        <v>133</v>
      </c>
      <c r="J13" s="67" t="s">
        <v>133</v>
      </c>
    </row>
    <row r="14" spans="2:10" ht="30" customHeight="1">
      <c r="B14" s="13">
        <v>9</v>
      </c>
      <c r="C14" s="135" t="s">
        <v>19</v>
      </c>
      <c r="D14" s="135"/>
      <c r="E14" s="8" t="s">
        <v>17</v>
      </c>
      <c r="F14" s="67" t="s">
        <v>134</v>
      </c>
      <c r="G14" s="67" t="s">
        <v>134</v>
      </c>
      <c r="H14" s="67" t="s">
        <v>134</v>
      </c>
      <c r="I14" s="67" t="s">
        <v>134</v>
      </c>
      <c r="J14" s="67" t="s">
        <v>134</v>
      </c>
    </row>
    <row r="15" spans="2:10" ht="15" customHeight="1">
      <c r="B15" s="40">
        <v>10</v>
      </c>
      <c r="C15" s="137" t="s">
        <v>20</v>
      </c>
      <c r="D15" s="137"/>
      <c r="E15" s="58" t="s">
        <v>1</v>
      </c>
      <c r="F15" s="68" t="s">
        <v>138</v>
      </c>
      <c r="G15" s="68" t="s">
        <v>138</v>
      </c>
      <c r="H15" s="68" t="s">
        <v>138</v>
      </c>
      <c r="I15" s="68" t="s">
        <v>138</v>
      </c>
      <c r="J15" s="68" t="s">
        <v>138</v>
      </c>
    </row>
    <row r="16" spans="2:10" ht="15" customHeight="1">
      <c r="B16" s="40">
        <v>11</v>
      </c>
      <c r="C16" s="137" t="s">
        <v>21</v>
      </c>
      <c r="D16" s="137"/>
      <c r="E16" s="58" t="s">
        <v>1</v>
      </c>
      <c r="F16" s="68" t="s">
        <v>139</v>
      </c>
      <c r="G16" s="68" t="s">
        <v>139</v>
      </c>
      <c r="H16" s="68" t="s">
        <v>139</v>
      </c>
      <c r="I16" s="68" t="s">
        <v>139</v>
      </c>
      <c r="J16" s="68" t="s">
        <v>139</v>
      </c>
    </row>
    <row r="17" spans="1:12" ht="15" customHeight="1">
      <c r="B17" s="40">
        <v>12</v>
      </c>
      <c r="C17" s="137" t="s">
        <v>22</v>
      </c>
      <c r="D17" s="137"/>
      <c r="E17" s="59"/>
      <c r="F17" s="51"/>
      <c r="G17" s="51"/>
      <c r="H17" s="51"/>
      <c r="I17" s="51"/>
      <c r="J17" s="51"/>
    </row>
    <row r="18" spans="1:12" ht="42.75" customHeight="1">
      <c r="B18" s="60">
        <v>12.1</v>
      </c>
      <c r="C18" s="137" t="s">
        <v>23</v>
      </c>
      <c r="D18" s="137"/>
      <c r="E18" s="58" t="s">
        <v>7</v>
      </c>
      <c r="F18" s="69">
        <v>55.161700000000003</v>
      </c>
      <c r="G18" s="69">
        <v>487.34255999999999</v>
      </c>
      <c r="H18" s="69">
        <v>0</v>
      </c>
      <c r="I18" s="69">
        <v>47.28631</v>
      </c>
      <c r="J18" s="69">
        <v>33.114469999999997</v>
      </c>
    </row>
    <row r="19" spans="1:12" ht="42.75" customHeight="1">
      <c r="B19" s="60">
        <v>12.2</v>
      </c>
      <c r="C19" s="137" t="s">
        <v>24</v>
      </c>
      <c r="D19" s="137"/>
      <c r="E19" s="58" t="s">
        <v>7</v>
      </c>
      <c r="F19" s="52"/>
      <c r="G19" s="52"/>
      <c r="H19" s="52"/>
      <c r="I19" s="52"/>
      <c r="J19" s="52"/>
    </row>
    <row r="20" spans="1:12" ht="15" customHeight="1">
      <c r="B20" s="12"/>
      <c r="C20" s="135" t="s">
        <v>2</v>
      </c>
      <c r="D20" s="135"/>
      <c r="E20" s="4"/>
      <c r="F20" s="5"/>
      <c r="G20" s="5"/>
      <c r="H20" s="5"/>
      <c r="I20" s="5"/>
      <c r="J20" s="5"/>
    </row>
    <row r="21" spans="1:12" ht="15" customHeight="1">
      <c r="B21" s="13">
        <v>13</v>
      </c>
      <c r="C21" s="135" t="s">
        <v>3</v>
      </c>
      <c r="D21" s="135"/>
      <c r="E21" s="4"/>
      <c r="F21" s="5"/>
      <c r="G21" s="5"/>
      <c r="H21" s="5"/>
      <c r="I21" s="5"/>
      <c r="J21" s="5"/>
    </row>
    <row r="22" spans="1:12" ht="30" customHeight="1">
      <c r="B22" s="14">
        <v>13.1</v>
      </c>
      <c r="C22" s="132" t="s">
        <v>68</v>
      </c>
      <c r="D22" s="132"/>
      <c r="E22" s="8" t="s">
        <v>25</v>
      </c>
      <c r="F22" s="56">
        <v>716.41000000000008</v>
      </c>
      <c r="G22" s="56">
        <v>937.78</v>
      </c>
      <c r="H22" s="56">
        <v>1020.77106</v>
      </c>
      <c r="I22" s="56">
        <v>1043.6692</v>
      </c>
      <c r="J22" s="56">
        <v>916.93500000000017</v>
      </c>
    </row>
    <row r="23" spans="1:12" ht="30" customHeight="1">
      <c r="B23" s="14">
        <v>13.2</v>
      </c>
      <c r="C23" s="132" t="s">
        <v>69</v>
      </c>
      <c r="D23" s="132"/>
      <c r="E23" s="8" t="s">
        <v>25</v>
      </c>
      <c r="F23" s="56">
        <v>711.06940800000007</v>
      </c>
      <c r="G23" s="56">
        <v>930.91031199999998</v>
      </c>
      <c r="H23" s="56">
        <v>1013.2253279999999</v>
      </c>
      <c r="I23" s="56">
        <v>1039.901484</v>
      </c>
      <c r="J23" s="56">
        <v>910.06148799999994</v>
      </c>
    </row>
    <row r="24" spans="1:12" ht="30" customHeight="1">
      <c r="B24" s="14">
        <v>13.3</v>
      </c>
      <c r="C24" s="132" t="s">
        <v>70</v>
      </c>
      <c r="D24" s="132"/>
      <c r="E24" s="8" t="s">
        <v>25</v>
      </c>
      <c r="F24" s="56">
        <v>646.04903999999988</v>
      </c>
      <c r="G24" s="56">
        <v>930.34988000000089</v>
      </c>
      <c r="H24" s="56">
        <v>994.76035499999716</v>
      </c>
      <c r="I24" s="56">
        <v>1007.0927899999999</v>
      </c>
      <c r="J24" s="56">
        <v>892.76152249999882</v>
      </c>
    </row>
    <row r="25" spans="1:12" ht="43.5" customHeight="1">
      <c r="B25" s="13">
        <v>14</v>
      </c>
      <c r="C25" s="132" t="s">
        <v>71</v>
      </c>
      <c r="D25" s="132"/>
      <c r="E25" s="8" t="s">
        <v>25</v>
      </c>
      <c r="F25" s="56">
        <v>6.548</v>
      </c>
      <c r="G25" s="100">
        <v>7.3</v>
      </c>
      <c r="H25" s="56">
        <v>8.1679999999999993</v>
      </c>
      <c r="I25" s="56">
        <v>7.9831420000000284</v>
      </c>
      <c r="J25" s="56">
        <v>7.3576879999999978</v>
      </c>
      <c r="K25" s="61"/>
      <c r="L25" s="66"/>
    </row>
    <row r="26" spans="1:12" ht="30" customHeight="1">
      <c r="B26" s="40">
        <v>15</v>
      </c>
      <c r="C26" s="136" t="s">
        <v>77</v>
      </c>
      <c r="D26" s="136"/>
      <c r="E26" s="58" t="s">
        <v>25</v>
      </c>
      <c r="F26" s="53" t="s">
        <v>129</v>
      </c>
      <c r="G26" s="53" t="s">
        <v>129</v>
      </c>
      <c r="H26" s="53" t="s">
        <v>129</v>
      </c>
      <c r="I26" s="53" t="s">
        <v>129</v>
      </c>
      <c r="J26" s="53" t="s">
        <v>129</v>
      </c>
    </row>
    <row r="27" spans="1:12" ht="30" customHeight="1">
      <c r="B27" s="13">
        <v>16</v>
      </c>
      <c r="C27" s="132" t="s">
        <v>72</v>
      </c>
      <c r="D27" s="132"/>
      <c r="E27" s="8" t="s">
        <v>11</v>
      </c>
      <c r="F27" s="22">
        <v>215.9</v>
      </c>
      <c r="G27" s="22">
        <v>202.21</v>
      </c>
      <c r="H27" s="22">
        <v>217.5</v>
      </c>
      <c r="I27" s="22">
        <v>210.65</v>
      </c>
      <c r="J27" s="22">
        <v>182.92</v>
      </c>
    </row>
    <row r="29" spans="1:12">
      <c r="I29" s="2" t="s">
        <v>26</v>
      </c>
    </row>
    <row r="30" spans="1:12">
      <c r="B30" s="3"/>
      <c r="E30"/>
      <c r="I30" s="2" t="s">
        <v>9</v>
      </c>
    </row>
    <row r="31" spans="1:12">
      <c r="B31" s="3"/>
      <c r="E31"/>
    </row>
    <row r="32" spans="1:12" ht="20.25" customHeight="1">
      <c r="A32" s="17"/>
      <c r="B32" s="10"/>
      <c r="C32" s="131" t="s">
        <v>79</v>
      </c>
      <c r="D32" s="131"/>
      <c r="E32" s="27" t="s">
        <v>74</v>
      </c>
      <c r="F32" s="15" t="s">
        <v>75</v>
      </c>
      <c r="G32" s="15" t="s">
        <v>62</v>
      </c>
      <c r="H32" s="15" t="s">
        <v>76</v>
      </c>
      <c r="I32" s="15" t="s">
        <v>63</v>
      </c>
      <c r="J32" s="16" t="s">
        <v>64</v>
      </c>
    </row>
    <row r="33" spans="1:10" s="11" customFormat="1" ht="30" customHeight="1">
      <c r="A33" s="20"/>
      <c r="B33" s="21">
        <v>17</v>
      </c>
      <c r="C33" s="133" t="s">
        <v>27</v>
      </c>
      <c r="D33" s="133"/>
      <c r="E33" s="22"/>
      <c r="F33" s="22"/>
      <c r="G33" s="22"/>
      <c r="H33" s="22"/>
      <c r="I33" s="22"/>
      <c r="J33" s="22"/>
    </row>
    <row r="34" spans="1:10" s="11" customFormat="1" ht="30" customHeight="1">
      <c r="A34" s="23"/>
      <c r="B34" s="24">
        <v>17.100000000000001</v>
      </c>
      <c r="C34" s="133" t="s">
        <v>28</v>
      </c>
      <c r="D34" s="133"/>
      <c r="E34" s="25" t="s">
        <v>4</v>
      </c>
      <c r="F34" s="49">
        <v>55.168738425927586</v>
      </c>
      <c r="G34" s="49">
        <v>134.95833333335031</v>
      </c>
      <c r="H34" s="49">
        <v>37.753472222229661</v>
      </c>
      <c r="I34" s="49">
        <v>35.185416666666669</v>
      </c>
      <c r="J34" s="49">
        <v>180.88680555555766</v>
      </c>
    </row>
    <row r="35" spans="1:10" s="11" customFormat="1" ht="30" customHeight="1">
      <c r="A35" s="23"/>
      <c r="B35" s="24">
        <v>17.2</v>
      </c>
      <c r="C35" s="133" t="s">
        <v>29</v>
      </c>
      <c r="D35" s="133"/>
      <c r="E35" s="25" t="s">
        <v>4</v>
      </c>
      <c r="F35" s="49">
        <v>4.3937499999883585</v>
      </c>
      <c r="G35" s="49">
        <v>9.0736111111182254</v>
      </c>
      <c r="H35" s="49">
        <v>0.82986111110205663</v>
      </c>
      <c r="I35" s="49">
        <v>3.7798611111111113</v>
      </c>
      <c r="J35" s="49">
        <v>0.17638888888888915</v>
      </c>
    </row>
    <row r="36" spans="1:10" s="11" customFormat="1" ht="30" customHeight="1">
      <c r="A36" s="20"/>
      <c r="B36" s="57">
        <v>18</v>
      </c>
      <c r="C36" s="130" t="s">
        <v>5</v>
      </c>
      <c r="D36" s="130"/>
      <c r="E36" s="50" t="s">
        <v>7</v>
      </c>
      <c r="F36" s="54" t="s">
        <v>140</v>
      </c>
      <c r="G36" s="69">
        <v>21.04504</v>
      </c>
      <c r="H36" s="69">
        <v>183.33698999999999</v>
      </c>
      <c r="I36" s="69">
        <v>29.99231</v>
      </c>
      <c r="J36" s="69">
        <v>2.1400700000000001</v>
      </c>
    </row>
    <row r="37" spans="1:10" s="11" customFormat="1" ht="30" customHeight="1">
      <c r="A37" s="20"/>
      <c r="B37" s="57">
        <v>19</v>
      </c>
      <c r="C37" s="130" t="s">
        <v>6</v>
      </c>
      <c r="D37" s="130"/>
      <c r="E37" s="50" t="s">
        <v>7</v>
      </c>
      <c r="F37" s="55">
        <v>85.620275000000007</v>
      </c>
      <c r="G37" s="55">
        <v>121.855845</v>
      </c>
      <c r="H37" s="55">
        <v>68.939165000000003</v>
      </c>
      <c r="I37" s="55">
        <v>143.41261</v>
      </c>
      <c r="J37" s="55">
        <v>237.18080499999999</v>
      </c>
    </row>
    <row r="39" spans="1:10" ht="15" customHeight="1">
      <c r="B39" s="134" t="s">
        <v>80</v>
      </c>
      <c r="C39" s="134"/>
      <c r="D39" s="134"/>
      <c r="E39" s="134"/>
      <c r="F39" s="134"/>
      <c r="G39" s="134"/>
      <c r="H39" s="134"/>
      <c r="I39" s="134"/>
      <c r="J39" s="134"/>
    </row>
    <row r="40" spans="1:10" ht="15" customHeight="1">
      <c r="B40" s="31"/>
      <c r="C40" s="31"/>
      <c r="D40" s="31"/>
      <c r="E40" s="31"/>
      <c r="F40" s="31"/>
      <c r="G40" s="31"/>
      <c r="H40" s="31"/>
      <c r="I40" s="31"/>
      <c r="J40" s="31"/>
    </row>
    <row r="41" spans="1:10" ht="38.25" customHeight="1">
      <c r="B41" s="131" t="s">
        <v>84</v>
      </c>
      <c r="C41" s="131"/>
      <c r="D41" s="16" t="s">
        <v>79</v>
      </c>
      <c r="E41" s="128" t="s">
        <v>65</v>
      </c>
      <c r="F41" s="129"/>
      <c r="G41" s="16" t="s">
        <v>84</v>
      </c>
      <c r="H41" s="16" t="s">
        <v>79</v>
      </c>
      <c r="I41" s="131" t="s">
        <v>65</v>
      </c>
      <c r="J41" s="131"/>
    </row>
    <row r="42" spans="1:10" ht="15" customHeight="1">
      <c r="B42" s="125" t="s">
        <v>30</v>
      </c>
      <c r="C42" s="125"/>
      <c r="D42" s="32" t="s">
        <v>31</v>
      </c>
      <c r="E42" s="116">
        <v>19.407790080000005</v>
      </c>
      <c r="F42" s="117"/>
      <c r="G42" s="6" t="s">
        <v>32</v>
      </c>
      <c r="H42" s="6" t="s">
        <v>31</v>
      </c>
      <c r="I42" s="120">
        <v>29.631536640000014</v>
      </c>
      <c r="J42" s="121"/>
    </row>
    <row r="43" spans="1:10" ht="15" customHeight="1">
      <c r="B43" s="125"/>
      <c r="C43" s="125"/>
      <c r="D43" s="32" t="s">
        <v>33</v>
      </c>
      <c r="E43" s="116">
        <v>28.115303040000008</v>
      </c>
      <c r="F43" s="117">
        <v>28.115303040000008</v>
      </c>
      <c r="G43" s="7"/>
      <c r="H43" s="6" t="s">
        <v>33</v>
      </c>
      <c r="I43" s="120">
        <v>24.952872960000004</v>
      </c>
      <c r="J43" s="121">
        <v>24.952872960000004</v>
      </c>
    </row>
    <row r="44" spans="1:10" ht="15" customHeight="1">
      <c r="B44" s="125"/>
      <c r="C44" s="125"/>
      <c r="D44" s="32" t="s">
        <v>34</v>
      </c>
      <c r="E44" s="116">
        <v>33.010571520000006</v>
      </c>
      <c r="F44" s="117">
        <v>33.010571520000006</v>
      </c>
      <c r="G44" s="7"/>
      <c r="H44" s="6" t="s">
        <v>35</v>
      </c>
      <c r="I44" s="120">
        <v>24.207752448000008</v>
      </c>
      <c r="J44" s="121">
        <v>24.207752448000008</v>
      </c>
    </row>
    <row r="45" spans="1:10" ht="15" customHeight="1">
      <c r="B45" s="125" t="s">
        <v>36</v>
      </c>
      <c r="C45" s="125"/>
      <c r="D45" s="32" t="s">
        <v>31</v>
      </c>
      <c r="E45" s="116">
        <v>44.707230720000005</v>
      </c>
      <c r="F45" s="117">
        <v>44.707230720000005</v>
      </c>
      <c r="G45" s="6" t="s">
        <v>37</v>
      </c>
      <c r="H45" s="6" t="s">
        <v>31</v>
      </c>
      <c r="I45" s="120">
        <v>19.667715840000003</v>
      </c>
      <c r="J45" s="121">
        <v>19.667715840000003</v>
      </c>
    </row>
    <row r="46" spans="1:10" ht="15" customHeight="1">
      <c r="B46" s="125"/>
      <c r="C46" s="125"/>
      <c r="D46" s="32" t="s">
        <v>33</v>
      </c>
      <c r="E46" s="116">
        <v>52.667999999999992</v>
      </c>
      <c r="F46" s="117">
        <v>52.667999999999992</v>
      </c>
      <c r="G46" s="7"/>
      <c r="H46" s="6" t="s">
        <v>33</v>
      </c>
      <c r="I46" s="120">
        <v>17.891556480000002</v>
      </c>
      <c r="J46" s="121">
        <v>17.891556480000002</v>
      </c>
    </row>
    <row r="47" spans="1:10" ht="15" customHeight="1">
      <c r="B47" s="125"/>
      <c r="C47" s="125"/>
      <c r="D47" s="32" t="s">
        <v>35</v>
      </c>
      <c r="E47" s="116">
        <v>57.934800000000003</v>
      </c>
      <c r="F47" s="117">
        <v>57.934800000000003</v>
      </c>
      <c r="G47" s="7"/>
      <c r="H47" s="6" t="s">
        <v>34</v>
      </c>
      <c r="I47" s="120">
        <v>15.292298880000002</v>
      </c>
      <c r="J47" s="121">
        <v>15.292298880000002</v>
      </c>
    </row>
    <row r="48" spans="1:10" ht="15" customHeight="1">
      <c r="B48" s="125" t="s">
        <v>38</v>
      </c>
      <c r="C48" s="125"/>
      <c r="D48" s="32" t="s">
        <v>31</v>
      </c>
      <c r="E48" s="116">
        <v>52.667999999999992</v>
      </c>
      <c r="F48" s="117">
        <v>52.667999999999992</v>
      </c>
      <c r="G48" s="6" t="s">
        <v>39</v>
      </c>
      <c r="H48" s="6" t="s">
        <v>31</v>
      </c>
      <c r="I48" s="120">
        <v>13.732744320000004</v>
      </c>
      <c r="J48" s="121">
        <v>13.732744320000004</v>
      </c>
    </row>
    <row r="49" spans="2:10" ht="15" customHeight="1">
      <c r="B49" s="125"/>
      <c r="C49" s="125"/>
      <c r="D49" s="32" t="s">
        <v>33</v>
      </c>
      <c r="E49" s="116">
        <v>52.667999999999992</v>
      </c>
      <c r="F49" s="117">
        <v>52.667999999999992</v>
      </c>
      <c r="G49" s="7"/>
      <c r="H49" s="6" t="s">
        <v>33</v>
      </c>
      <c r="I49" s="120">
        <v>12.693041280000005</v>
      </c>
      <c r="J49" s="121">
        <v>12.693041280000005</v>
      </c>
    </row>
    <row r="50" spans="2:10" ht="15" customHeight="1">
      <c r="B50" s="125"/>
      <c r="C50" s="125"/>
      <c r="D50" s="32" t="s">
        <v>34</v>
      </c>
      <c r="E50" s="116">
        <v>49.125968640000018</v>
      </c>
      <c r="F50" s="117">
        <v>49.125968640000018</v>
      </c>
      <c r="G50" s="7"/>
      <c r="H50" s="6" t="s">
        <v>35</v>
      </c>
      <c r="I50" s="120">
        <v>11.627345664000002</v>
      </c>
      <c r="J50" s="121">
        <v>11.627345664000002</v>
      </c>
    </row>
    <row r="51" spans="2:10" ht="15" customHeight="1">
      <c r="B51" s="125" t="s">
        <v>40</v>
      </c>
      <c r="C51" s="125"/>
      <c r="D51" s="32" t="s">
        <v>31</v>
      </c>
      <c r="E51" s="116">
        <v>51.292016640000007</v>
      </c>
      <c r="F51" s="117">
        <v>51.292016640000007</v>
      </c>
      <c r="G51" s="6" t="s">
        <v>41</v>
      </c>
      <c r="H51" s="6" t="s">
        <v>31</v>
      </c>
      <c r="I51" s="120">
        <v>11.090165760000003</v>
      </c>
      <c r="J51" s="121">
        <v>11.090165760000003</v>
      </c>
    </row>
    <row r="52" spans="2:10" ht="15" customHeight="1">
      <c r="B52" s="125"/>
      <c r="C52" s="125"/>
      <c r="D52" s="32" t="s">
        <v>33</v>
      </c>
      <c r="E52" s="116">
        <v>52.667999999999992</v>
      </c>
      <c r="F52" s="117">
        <v>52.667999999999992</v>
      </c>
      <c r="G52" s="7"/>
      <c r="H52" s="6" t="s">
        <v>33</v>
      </c>
      <c r="I52" s="120">
        <v>9.8338579200000016</v>
      </c>
      <c r="J52" s="121">
        <v>9.8338579200000016</v>
      </c>
    </row>
    <row r="53" spans="2:10" ht="15" customHeight="1">
      <c r="B53" s="125"/>
      <c r="C53" s="125"/>
      <c r="D53" s="32" t="s">
        <v>35</v>
      </c>
      <c r="E53" s="116">
        <v>57.934800000000003</v>
      </c>
      <c r="F53" s="117">
        <v>57.934800000000003</v>
      </c>
      <c r="G53" s="7"/>
      <c r="H53" s="6" t="s">
        <v>35</v>
      </c>
      <c r="I53" s="120">
        <v>9.768876480000003</v>
      </c>
      <c r="J53" s="121">
        <v>9.768876480000003</v>
      </c>
    </row>
    <row r="54" spans="2:10" ht="15" customHeight="1">
      <c r="B54" s="125" t="s">
        <v>42</v>
      </c>
      <c r="C54" s="125"/>
      <c r="D54" s="32" t="s">
        <v>31</v>
      </c>
      <c r="E54" s="116">
        <v>52.667999999999992</v>
      </c>
      <c r="F54" s="117">
        <v>52.667999999999992</v>
      </c>
      <c r="G54" s="6" t="s">
        <v>43</v>
      </c>
      <c r="H54" s="6" t="s">
        <v>31</v>
      </c>
      <c r="I54" s="120">
        <v>9.1407225600000022</v>
      </c>
      <c r="J54" s="121">
        <v>9.1407225600000022</v>
      </c>
    </row>
    <row r="55" spans="2:10" ht="15" customHeight="1">
      <c r="B55" s="125"/>
      <c r="C55" s="125"/>
      <c r="D55" s="32" t="s">
        <v>33</v>
      </c>
      <c r="E55" s="116">
        <v>52.667999999999992</v>
      </c>
      <c r="F55" s="117">
        <v>52.667999999999992</v>
      </c>
      <c r="G55" s="7"/>
      <c r="H55" s="6" t="s">
        <v>33</v>
      </c>
      <c r="I55" s="120">
        <v>9.2273644800000021</v>
      </c>
      <c r="J55" s="121">
        <v>9.2273644800000021</v>
      </c>
    </row>
    <row r="56" spans="2:10" ht="15" customHeight="1">
      <c r="B56" s="125"/>
      <c r="C56" s="125"/>
      <c r="D56" s="32" t="s">
        <v>35</v>
      </c>
      <c r="E56" s="116">
        <v>57.934800000000003</v>
      </c>
      <c r="F56" s="117">
        <v>57.934800000000003</v>
      </c>
      <c r="G56" s="7"/>
      <c r="H56" s="6" t="s">
        <v>44</v>
      </c>
      <c r="I56" s="120">
        <v>6.3768453120000013</v>
      </c>
      <c r="J56" s="121">
        <v>6.3768453120000013</v>
      </c>
    </row>
    <row r="57" spans="2:10" ht="15" customHeight="1">
      <c r="B57" s="125" t="s">
        <v>45</v>
      </c>
      <c r="C57" s="125"/>
      <c r="D57" s="32" t="s">
        <v>31</v>
      </c>
      <c r="E57" s="116">
        <v>46.570032000000005</v>
      </c>
      <c r="F57" s="117">
        <v>46.570032000000005</v>
      </c>
      <c r="G57" s="6" t="s">
        <v>46</v>
      </c>
      <c r="H57" s="6" t="s">
        <v>31</v>
      </c>
      <c r="I57" s="120">
        <v>9.7038950400000026</v>
      </c>
      <c r="J57" s="121">
        <v>9.7038950400000026</v>
      </c>
    </row>
    <row r="58" spans="2:10" ht="15" customHeight="1">
      <c r="B58" s="122"/>
      <c r="C58" s="123"/>
      <c r="D58" s="32" t="s">
        <v>33</v>
      </c>
      <c r="E58" s="116">
        <v>39.118826880000007</v>
      </c>
      <c r="F58" s="117">
        <v>39.118826880000007</v>
      </c>
      <c r="G58" s="7"/>
      <c r="H58" s="6" t="s">
        <v>33</v>
      </c>
      <c r="I58" s="120">
        <v>15.682187520000005</v>
      </c>
      <c r="J58" s="121">
        <v>15.682187520000005</v>
      </c>
    </row>
    <row r="59" spans="2:10" ht="15" customHeight="1">
      <c r="B59" s="122"/>
      <c r="C59" s="123"/>
      <c r="D59" s="32" t="s">
        <v>34</v>
      </c>
      <c r="E59" s="116">
        <v>34.093595520000008</v>
      </c>
      <c r="F59" s="117">
        <v>34.093595520000008</v>
      </c>
      <c r="G59" s="7"/>
      <c r="H59" s="6" t="s">
        <v>35</v>
      </c>
      <c r="I59" s="120">
        <v>22.396936320000009</v>
      </c>
      <c r="J59" s="121">
        <v>22.396936320000009</v>
      </c>
    </row>
    <row r="60" spans="2:10" ht="15" customHeight="1">
      <c r="B60" s="124"/>
      <c r="C60" s="124"/>
      <c r="D60" s="28"/>
      <c r="E60" s="126"/>
      <c r="F60" s="127"/>
      <c r="G60" s="9" t="s">
        <v>47</v>
      </c>
      <c r="H60" s="7"/>
      <c r="I60" s="118">
        <f>SUM(E42:E59,I42:I59)</f>
        <v>1108.1714509440003</v>
      </c>
      <c r="J60" s="119"/>
    </row>
    <row r="61" spans="2:10" ht="15">
      <c r="C61" s="19"/>
      <c r="E61" s="29"/>
      <c r="F61" s="29"/>
      <c r="G61" s="30"/>
      <c r="H61" s="26"/>
      <c r="I61" s="29"/>
      <c r="J61" s="29"/>
    </row>
    <row r="62" spans="2:10" ht="52.5" customHeight="1">
      <c r="B62" s="115" t="s">
        <v>81</v>
      </c>
      <c r="C62" s="115"/>
      <c r="D62" s="115"/>
      <c r="E62" s="115"/>
      <c r="F62" s="115"/>
      <c r="G62" s="115"/>
      <c r="H62" s="115"/>
      <c r="I62" s="115"/>
      <c r="J62" s="115"/>
    </row>
    <row r="63" spans="2:10" ht="50.25" customHeight="1">
      <c r="B63" s="114" t="s">
        <v>84</v>
      </c>
      <c r="C63" s="114"/>
      <c r="D63" s="103" t="s">
        <v>82</v>
      </c>
      <c r="E63" s="104"/>
      <c r="F63" s="105"/>
      <c r="G63" s="103" t="s">
        <v>83</v>
      </c>
      <c r="H63" s="104"/>
      <c r="I63" s="104"/>
      <c r="J63" s="105"/>
    </row>
    <row r="64" spans="2:10" ht="15" customHeight="1">
      <c r="B64" s="113" t="s">
        <v>30</v>
      </c>
      <c r="C64" s="113"/>
      <c r="D64" s="110">
        <f>231*0.988</f>
        <v>228.22800000000001</v>
      </c>
      <c r="E64" s="111"/>
      <c r="F64" s="112"/>
      <c r="G64" s="62"/>
      <c r="H64" s="65">
        <v>162.06000000000006</v>
      </c>
      <c r="I64" s="63"/>
      <c r="J64" s="64"/>
    </row>
    <row r="65" spans="2:10" ht="15" customHeight="1">
      <c r="B65" s="113" t="s">
        <v>36</v>
      </c>
      <c r="C65" s="113"/>
      <c r="D65" s="110">
        <f t="shared" ref="D65:D75" si="0">231*0.988</f>
        <v>228.22800000000001</v>
      </c>
      <c r="E65" s="111"/>
      <c r="F65" s="112"/>
      <c r="G65" s="62"/>
      <c r="H65" s="65">
        <v>181.88122580645168</v>
      </c>
      <c r="I65" s="63"/>
      <c r="J65" s="64"/>
    </row>
    <row r="66" spans="2:10" ht="15" customHeight="1">
      <c r="B66" s="113" t="s">
        <v>38</v>
      </c>
      <c r="C66" s="113"/>
      <c r="D66" s="110">
        <f t="shared" si="0"/>
        <v>228.22800000000001</v>
      </c>
      <c r="E66" s="111"/>
      <c r="F66" s="112"/>
      <c r="G66" s="62"/>
      <c r="H66" s="65">
        <v>227.26653034666666</v>
      </c>
      <c r="I66" s="63"/>
      <c r="J66" s="64"/>
    </row>
    <row r="67" spans="2:10" ht="15" customHeight="1">
      <c r="B67" s="113" t="s">
        <v>40</v>
      </c>
      <c r="C67" s="113"/>
      <c r="D67" s="110">
        <f t="shared" si="0"/>
        <v>228.22800000000001</v>
      </c>
      <c r="E67" s="111"/>
      <c r="F67" s="112"/>
      <c r="G67" s="62"/>
      <c r="H67" s="65">
        <v>227.79096774193553</v>
      </c>
      <c r="I67" s="63"/>
      <c r="J67" s="64"/>
    </row>
    <row r="68" spans="2:10" ht="15" customHeight="1">
      <c r="B68" s="113" t="s">
        <v>42</v>
      </c>
      <c r="C68" s="113"/>
      <c r="D68" s="110">
        <f t="shared" si="0"/>
        <v>228.22800000000001</v>
      </c>
      <c r="E68" s="111"/>
      <c r="F68" s="112"/>
      <c r="G68" s="62"/>
      <c r="H68" s="65">
        <v>214.39438709677427</v>
      </c>
      <c r="I68" s="63"/>
      <c r="J68" s="64"/>
    </row>
    <row r="69" spans="2:10" ht="15" customHeight="1">
      <c r="B69" s="113" t="s">
        <v>45</v>
      </c>
      <c r="C69" s="113"/>
      <c r="D69" s="110">
        <f t="shared" si="0"/>
        <v>228.22800000000001</v>
      </c>
      <c r="E69" s="111"/>
      <c r="F69" s="112"/>
      <c r="G69" s="62"/>
      <c r="H69" s="65">
        <v>228.21000000000012</v>
      </c>
      <c r="I69" s="63"/>
      <c r="J69" s="64"/>
    </row>
    <row r="70" spans="2:10" ht="15" customHeight="1">
      <c r="B70" s="113" t="s">
        <v>32</v>
      </c>
      <c r="C70" s="113"/>
      <c r="D70" s="110">
        <f t="shared" si="0"/>
        <v>228.22800000000001</v>
      </c>
      <c r="E70" s="111"/>
      <c r="F70" s="112"/>
      <c r="G70" s="62"/>
      <c r="H70" s="65">
        <v>220.30754838709692</v>
      </c>
      <c r="I70" s="63"/>
      <c r="J70" s="64"/>
    </row>
    <row r="71" spans="2:10" ht="15" customHeight="1">
      <c r="B71" s="113" t="s">
        <v>37</v>
      </c>
      <c r="C71" s="113"/>
      <c r="D71" s="110">
        <f t="shared" si="0"/>
        <v>228.22800000000001</v>
      </c>
      <c r="E71" s="111"/>
      <c r="F71" s="112"/>
      <c r="G71" s="62"/>
      <c r="H71" s="65">
        <v>228.32446666666681</v>
      </c>
      <c r="I71" s="63"/>
      <c r="J71" s="64"/>
    </row>
    <row r="72" spans="2:10" ht="15" customHeight="1">
      <c r="B72" s="113" t="s">
        <v>39</v>
      </c>
      <c r="C72" s="113"/>
      <c r="D72" s="110">
        <f t="shared" si="0"/>
        <v>228.22800000000001</v>
      </c>
      <c r="E72" s="111"/>
      <c r="F72" s="112"/>
      <c r="G72" s="62"/>
      <c r="H72" s="65">
        <v>197.9750967741935</v>
      </c>
      <c r="I72" s="63"/>
      <c r="J72" s="64"/>
    </row>
    <row r="73" spans="2:10" ht="15" customHeight="1">
      <c r="B73" s="113" t="s">
        <v>41</v>
      </c>
      <c r="C73" s="113"/>
      <c r="D73" s="110">
        <f t="shared" si="0"/>
        <v>228.22800000000001</v>
      </c>
      <c r="E73" s="111"/>
      <c r="F73" s="112"/>
      <c r="G73" s="62"/>
      <c r="H73" s="65">
        <v>170.81522580645159</v>
      </c>
      <c r="I73" s="63"/>
      <c r="J73" s="64"/>
    </row>
    <row r="74" spans="2:10" ht="15" customHeight="1">
      <c r="B74" s="113" t="s">
        <v>43</v>
      </c>
      <c r="C74" s="113"/>
      <c r="D74" s="110">
        <f t="shared" si="0"/>
        <v>228.22800000000001</v>
      </c>
      <c r="E74" s="111"/>
      <c r="F74" s="112"/>
      <c r="G74" s="62"/>
      <c r="H74" s="65">
        <v>139.20586699507393</v>
      </c>
      <c r="I74" s="63"/>
      <c r="J74" s="64"/>
    </row>
    <row r="75" spans="2:10" ht="15" customHeight="1">
      <c r="B75" s="113" t="s">
        <v>46</v>
      </c>
      <c r="C75" s="113"/>
      <c r="D75" s="110">
        <f t="shared" si="0"/>
        <v>228.22800000000001</v>
      </c>
      <c r="E75" s="111"/>
      <c r="F75" s="112"/>
      <c r="G75" s="62"/>
      <c r="H75" s="65">
        <v>184.44838709677421</v>
      </c>
      <c r="I75" s="63"/>
      <c r="J75" s="64"/>
    </row>
    <row r="78" spans="2:10" ht="15">
      <c r="I78" s="34" t="s">
        <v>88</v>
      </c>
    </row>
    <row r="79" spans="2:10" ht="15">
      <c r="I79" s="34" t="s">
        <v>89</v>
      </c>
    </row>
    <row r="80" spans="2:10" ht="15">
      <c r="I80" s="34"/>
    </row>
    <row r="81" spans="2:10" ht="30.75" customHeight="1">
      <c r="B81" s="33">
        <v>1</v>
      </c>
      <c r="C81" s="109" t="s">
        <v>87</v>
      </c>
      <c r="D81" s="109"/>
      <c r="E81" s="109"/>
      <c r="F81" s="109"/>
      <c r="G81" s="109"/>
      <c r="H81" s="109"/>
      <c r="I81" s="109"/>
      <c r="J81" s="109"/>
    </row>
    <row r="82" spans="2:10" ht="32.25" customHeight="1">
      <c r="B82" s="33">
        <v>2</v>
      </c>
      <c r="C82" s="109" t="s">
        <v>85</v>
      </c>
      <c r="D82" s="109"/>
      <c r="E82" s="109"/>
      <c r="F82" s="109"/>
      <c r="G82" s="109"/>
      <c r="H82" s="109"/>
      <c r="I82" s="109"/>
      <c r="J82" s="109"/>
    </row>
    <row r="83" spans="2:10" ht="31.5" customHeight="1">
      <c r="B83" s="33">
        <v>3</v>
      </c>
      <c r="C83" s="109" t="s">
        <v>86</v>
      </c>
      <c r="D83" s="109"/>
      <c r="E83" s="109"/>
      <c r="F83" s="109"/>
      <c r="G83" s="109"/>
      <c r="H83" s="109"/>
      <c r="I83" s="109"/>
      <c r="J83" s="109"/>
    </row>
    <row r="84" spans="2:10" ht="15">
      <c r="B84" s="1"/>
    </row>
  </sheetData>
  <mergeCells count="129">
    <mergeCell ref="F9:J9"/>
    <mergeCell ref="F10:J10"/>
    <mergeCell ref="B3:J3"/>
    <mergeCell ref="B4:J4"/>
    <mergeCell ref="C5:D5"/>
    <mergeCell ref="C6:D6"/>
    <mergeCell ref="C7:D7"/>
    <mergeCell ref="C8:D8"/>
    <mergeCell ref="F6:J6"/>
    <mergeCell ref="F7:J7"/>
    <mergeCell ref="F8:J8"/>
    <mergeCell ref="C15:D15"/>
    <mergeCell ref="C16:D16"/>
    <mergeCell ref="C17:D17"/>
    <mergeCell ref="C18:D18"/>
    <mergeCell ref="C19:D19"/>
    <mergeCell ref="C20:D20"/>
    <mergeCell ref="C9:D9"/>
    <mergeCell ref="C10:D10"/>
    <mergeCell ref="C11:D11"/>
    <mergeCell ref="C12:D12"/>
    <mergeCell ref="C13:D13"/>
    <mergeCell ref="C14:D14"/>
    <mergeCell ref="C27:D27"/>
    <mergeCell ref="C32:D32"/>
    <mergeCell ref="C33:D33"/>
    <mergeCell ref="C34:D34"/>
    <mergeCell ref="C35:D35"/>
    <mergeCell ref="C36:D36"/>
    <mergeCell ref="B39:J39"/>
    <mergeCell ref="C21:D21"/>
    <mergeCell ref="C22:D22"/>
    <mergeCell ref="C23:D23"/>
    <mergeCell ref="C24:D24"/>
    <mergeCell ref="C25:D25"/>
    <mergeCell ref="C26:D26"/>
    <mergeCell ref="I48:J48"/>
    <mergeCell ref="I49:J49"/>
    <mergeCell ref="I50:J50"/>
    <mergeCell ref="I51:J51"/>
    <mergeCell ref="I52:J52"/>
    <mergeCell ref="I53:J53"/>
    <mergeCell ref="C37:D37"/>
    <mergeCell ref="B41:C41"/>
    <mergeCell ref="B42:C42"/>
    <mergeCell ref="B43:C43"/>
    <mergeCell ref="B44:C44"/>
    <mergeCell ref="B45:C45"/>
    <mergeCell ref="E48:F48"/>
    <mergeCell ref="E49:F49"/>
    <mergeCell ref="B52:C52"/>
    <mergeCell ref="B53:C53"/>
    <mergeCell ref="B46:C46"/>
    <mergeCell ref="B47:C47"/>
    <mergeCell ref="B48:C48"/>
    <mergeCell ref="B49:C49"/>
    <mergeCell ref="B50:C50"/>
    <mergeCell ref="B51:C51"/>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B54:C54"/>
    <mergeCell ref="B55:C55"/>
    <mergeCell ref="B56:C56"/>
    <mergeCell ref="B57:C57"/>
    <mergeCell ref="E56:F56"/>
    <mergeCell ref="E57:F57"/>
    <mergeCell ref="E58:F58"/>
    <mergeCell ref="E59:F59"/>
    <mergeCell ref="E60:F60"/>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D63:F63"/>
    <mergeCell ref="G63:J63"/>
    <mergeCell ref="F11:J11"/>
    <mergeCell ref="C81:J81"/>
    <mergeCell ref="C82:J82"/>
    <mergeCell ref="C83:J83"/>
    <mergeCell ref="D71:F71"/>
    <mergeCell ref="D72:F72"/>
    <mergeCell ref="D73:F73"/>
    <mergeCell ref="D74:F74"/>
    <mergeCell ref="D75:F75"/>
    <mergeCell ref="B75:C75"/>
    <mergeCell ref="D64:F64"/>
    <mergeCell ref="D65:F65"/>
    <mergeCell ref="D66:F66"/>
    <mergeCell ref="D67:F67"/>
    <mergeCell ref="D68:F68"/>
    <mergeCell ref="D69:F69"/>
    <mergeCell ref="D70:F70"/>
    <mergeCell ref="B69:C69"/>
    <mergeCell ref="B70:C70"/>
    <mergeCell ref="B71:C71"/>
    <mergeCell ref="B72:C72"/>
    <mergeCell ref="B73:C73"/>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topLeftCell="A19" zoomScale="85" zoomScaleNormal="100" zoomScaleSheetLayoutView="85" workbookViewId="0">
      <selection activeCell="M27" sqref="M27"/>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50" t="s">
        <v>128</v>
      </c>
      <c r="B3" s="151"/>
      <c r="C3" s="151"/>
      <c r="D3" s="151"/>
      <c r="E3" s="151"/>
      <c r="F3" s="151"/>
      <c r="G3" s="152"/>
    </row>
    <row r="4" spans="1:9" ht="23.25" customHeight="1">
      <c r="A4" s="153" t="s">
        <v>90</v>
      </c>
      <c r="B4" s="154"/>
      <c r="C4" s="154"/>
      <c r="D4" s="154"/>
      <c r="E4" s="154"/>
      <c r="F4" s="154"/>
      <c r="G4" s="155"/>
    </row>
    <row r="5" spans="1:9" ht="60">
      <c r="A5" s="37" t="s">
        <v>84</v>
      </c>
      <c r="B5" s="38" t="s">
        <v>75</v>
      </c>
      <c r="C5" s="38" t="s">
        <v>62</v>
      </c>
      <c r="D5" s="38" t="s">
        <v>76</v>
      </c>
      <c r="E5" s="38" t="s">
        <v>63</v>
      </c>
      <c r="F5" s="38" t="s">
        <v>64</v>
      </c>
      <c r="G5" s="39" t="s">
        <v>91</v>
      </c>
    </row>
    <row r="6" spans="1:9" ht="18" customHeight="1">
      <c r="A6" s="36" t="s">
        <v>177</v>
      </c>
      <c r="B6" s="42">
        <v>0</v>
      </c>
      <c r="C6" s="42">
        <v>50.607287449392729</v>
      </c>
      <c r="D6" s="42">
        <v>101.21457489878547</v>
      </c>
      <c r="E6" s="42">
        <v>101.4190487874699</v>
      </c>
      <c r="F6" s="42">
        <v>101.79878600931234</v>
      </c>
      <c r="G6" s="156" t="s">
        <v>141</v>
      </c>
      <c r="I6">
        <f>AVERAGE(B6:F6)*231*0.988/100</f>
        <v>162.06000000000006</v>
      </c>
    </row>
    <row r="7" spans="1:9" ht="18" customHeight="1">
      <c r="A7" s="36" t="s">
        <v>178</v>
      </c>
      <c r="B7" s="42">
        <v>0</v>
      </c>
      <c r="C7" s="42">
        <v>100.12624613643294</v>
      </c>
      <c r="D7" s="42">
        <v>100.45133135116154</v>
      </c>
      <c r="E7" s="42">
        <v>101.43012053029037</v>
      </c>
      <c r="F7" s="42">
        <v>96.456175403543867</v>
      </c>
      <c r="G7" s="157"/>
      <c r="I7">
        <f t="shared" ref="I7:I17" si="0">AVERAGE(B7:F7)*231*0.988/100</f>
        <v>181.88122580645168</v>
      </c>
    </row>
    <row r="8" spans="1:9" ht="18" customHeight="1">
      <c r="A8" s="36" t="s">
        <v>179</v>
      </c>
      <c r="B8" s="42">
        <v>101.28</v>
      </c>
      <c r="C8" s="42">
        <v>101.21457489878547</v>
      </c>
      <c r="D8" s="42">
        <v>100.33825823299505</v>
      </c>
      <c r="E8" s="42">
        <v>98.395756290493139</v>
      </c>
      <c r="F8" s="42">
        <v>96.665030875557207</v>
      </c>
      <c r="G8" s="157"/>
      <c r="I8">
        <f t="shared" si="0"/>
        <v>227.26653034666666</v>
      </c>
    </row>
    <row r="9" spans="1:9" ht="18" customHeight="1">
      <c r="A9" s="36" t="s">
        <v>180</v>
      </c>
      <c r="B9" s="42">
        <v>101.18630661924384</v>
      </c>
      <c r="C9" s="42">
        <v>101.21457489878547</v>
      </c>
      <c r="D9" s="42">
        <v>97.289524284430911</v>
      </c>
      <c r="E9" s="42">
        <v>97.89305205264462</v>
      </c>
      <c r="F9" s="42">
        <v>101.45909551682048</v>
      </c>
      <c r="G9" s="157"/>
      <c r="I9">
        <f t="shared" si="0"/>
        <v>227.79096774193553</v>
      </c>
    </row>
    <row r="10" spans="1:9" ht="18" customHeight="1">
      <c r="A10" s="36" t="s">
        <v>181</v>
      </c>
      <c r="B10" s="42">
        <v>86.703477620285767</v>
      </c>
      <c r="C10" s="42">
        <v>97.949588611727876</v>
      </c>
      <c r="D10" s="42">
        <v>101.21457489878547</v>
      </c>
      <c r="E10" s="42">
        <v>82.741254218334049</v>
      </c>
      <c r="F10" s="42">
        <v>101.08454081289396</v>
      </c>
      <c r="G10" s="157"/>
      <c r="I10">
        <f t="shared" si="0"/>
        <v>214.39438709677427</v>
      </c>
    </row>
    <row r="11" spans="1:9" ht="18" customHeight="1">
      <c r="A11" s="36" t="s">
        <v>182</v>
      </c>
      <c r="B11" s="42">
        <v>100.84214031582457</v>
      </c>
      <c r="C11" s="42">
        <v>98.965362123256895</v>
      </c>
      <c r="D11" s="42">
        <v>101.21457489878547</v>
      </c>
      <c r="E11" s="42">
        <v>97.840755735492621</v>
      </c>
      <c r="F11" s="42">
        <v>101.0977326766801</v>
      </c>
      <c r="G11" s="157"/>
      <c r="I11">
        <f t="shared" si="0"/>
        <v>228.21000000000012</v>
      </c>
    </row>
    <row r="12" spans="1:9" ht="18" customHeight="1">
      <c r="A12" s="36" t="s">
        <v>183</v>
      </c>
      <c r="B12" s="42">
        <v>78.359670889382244</v>
      </c>
      <c r="C12" s="42">
        <v>101.21457489878547</v>
      </c>
      <c r="D12" s="42">
        <v>100.6704105176092</v>
      </c>
      <c r="E12" s="42">
        <v>101.21457489878547</v>
      </c>
      <c r="F12" s="42">
        <v>101.18870942300489</v>
      </c>
      <c r="G12" s="157"/>
      <c r="I12">
        <f t="shared" si="0"/>
        <v>220.30754838709692</v>
      </c>
    </row>
    <row r="13" spans="1:9" ht="18" customHeight="1">
      <c r="A13" s="36" t="s">
        <v>184</v>
      </c>
      <c r="B13" s="42">
        <v>101.21457489878547</v>
      </c>
      <c r="C13" s="42">
        <v>95.591542959964045</v>
      </c>
      <c r="D13" s="42">
        <v>100.97607071291286</v>
      </c>
      <c r="E13" s="42">
        <v>101.21457489878547</v>
      </c>
      <c r="F13" s="42">
        <v>101.21457489878547</v>
      </c>
      <c r="G13" s="157"/>
      <c r="I13">
        <f t="shared" si="0"/>
        <v>228.32446666666681</v>
      </c>
    </row>
    <row r="14" spans="1:9" ht="18" customHeight="1">
      <c r="A14" s="36" t="s">
        <v>185</v>
      </c>
      <c r="B14" s="42">
        <v>97.949588611727862</v>
      </c>
      <c r="C14" s="42">
        <v>101.21457489878547</v>
      </c>
      <c r="D14" s="42">
        <v>77.965187048378851</v>
      </c>
      <c r="E14" s="42">
        <v>77.413814255919476</v>
      </c>
      <c r="F14" s="42">
        <v>79.179026971896192</v>
      </c>
      <c r="G14" s="157"/>
      <c r="I14">
        <f t="shared" si="0"/>
        <v>197.9750967741935</v>
      </c>
    </row>
    <row r="15" spans="1:9" ht="18" customHeight="1">
      <c r="A15" s="36" t="s">
        <v>186</v>
      </c>
      <c r="B15" s="42">
        <v>92.507944799965173</v>
      </c>
      <c r="C15" s="42">
        <v>65.299725741151917</v>
      </c>
      <c r="D15" s="42">
        <v>69.210500874337868</v>
      </c>
      <c r="E15" s="42">
        <v>70.878046684498273</v>
      </c>
      <c r="F15" s="42">
        <v>76.324354762385283</v>
      </c>
      <c r="G15" s="157"/>
      <c r="I15">
        <f t="shared" si="0"/>
        <v>170.81522580645159</v>
      </c>
    </row>
    <row r="16" spans="1:9" ht="18" customHeight="1">
      <c r="A16" s="36" t="s">
        <v>187</v>
      </c>
      <c r="B16" s="42">
        <v>91.575091575091605</v>
      </c>
      <c r="C16" s="42">
        <v>44.582610372084048</v>
      </c>
      <c r="D16" s="42">
        <v>91.365088545539692</v>
      </c>
      <c r="E16" s="42">
        <v>77.4482625662299</v>
      </c>
      <c r="F16" s="42">
        <v>0</v>
      </c>
      <c r="G16" s="157"/>
      <c r="I16">
        <f t="shared" si="0"/>
        <v>139.20586699507393</v>
      </c>
    </row>
    <row r="17" spans="1:9" ht="18" customHeight="1">
      <c r="A17" s="36" t="s">
        <v>188</v>
      </c>
      <c r="B17" s="42">
        <v>101.21457489878547</v>
      </c>
      <c r="C17" s="42">
        <v>101.21457489878547</v>
      </c>
      <c r="D17" s="42">
        <v>102.52904989747094</v>
      </c>
      <c r="E17" s="42">
        <v>99.129789282590608</v>
      </c>
      <c r="F17" s="42">
        <v>0</v>
      </c>
      <c r="G17" s="158"/>
      <c r="I17">
        <f t="shared" si="0"/>
        <v>184.44838709677421</v>
      </c>
    </row>
    <row r="18" spans="1:9" ht="18" customHeight="1">
      <c r="A18" s="36" t="s">
        <v>189</v>
      </c>
      <c r="B18" s="102">
        <f>(B8*154*1+B9*154*3+B9*231*28+B10*31*231+B11*30*231+B12*31*231+B13*231*30+B14*31*231+B15*31*231+B16*231*28+B17*231*31)/(1*154+3*154+28*231+31*231+30*231+31*231+231*30+31*231+31*231+231*28+231*31)</f>
        <v>94.595759490411908</v>
      </c>
      <c r="C18" s="102">
        <f t="shared" ref="C18:F18" si="1">(C6*30+C7*31+C8*30+C9*31+C10*31+C11*30+C12*31+C13*30+C14*31+C15*31+C16*28+C17*31)/(30+31+30+31+31+30+31+30+31+31+28+31)</f>
        <v>88.643632262954569</v>
      </c>
      <c r="D18" s="102">
        <f t="shared" si="1"/>
        <v>95.341848730457258</v>
      </c>
      <c r="E18" s="102">
        <f>(E6*30+E7*31+E8*30+E9*31+E10*31+E11*30+E12*31+E13*30+E14*31+E15*31+E16*29+E17*31)/(30+31+30+31+31+30+31+30+31+31+29+31)</f>
        <v>92.250884960117077</v>
      </c>
      <c r="F18" s="102">
        <f t="shared" si="1"/>
        <v>80.136254036758743</v>
      </c>
      <c r="G18" s="43"/>
    </row>
    <row r="19" spans="1:9" ht="15">
      <c r="A19" s="101"/>
      <c r="B19" s="44"/>
      <c r="C19" s="44"/>
      <c r="D19" s="44"/>
      <c r="E19" s="44"/>
      <c r="F19" s="44"/>
    </row>
    <row r="20" spans="1:9" ht="24" customHeight="1">
      <c r="A20" s="153" t="s">
        <v>92</v>
      </c>
      <c r="B20" s="154"/>
      <c r="C20" s="154"/>
      <c r="D20" s="154"/>
      <c r="E20" s="154"/>
      <c r="F20" s="154"/>
      <c r="G20" s="155"/>
    </row>
    <row r="21" spans="1:9" ht="63" customHeight="1">
      <c r="A21" s="38" t="s">
        <v>84</v>
      </c>
      <c r="B21" s="38" t="s">
        <v>75</v>
      </c>
      <c r="C21" s="38" t="s">
        <v>62</v>
      </c>
      <c r="D21" s="38" t="s">
        <v>76</v>
      </c>
      <c r="E21" s="38" t="s">
        <v>63</v>
      </c>
      <c r="F21" s="38" t="s">
        <v>64</v>
      </c>
      <c r="G21" s="39" t="s">
        <v>93</v>
      </c>
    </row>
    <row r="22" spans="1:9" ht="18" customHeight="1">
      <c r="A22" s="36" t="s">
        <v>49</v>
      </c>
      <c r="B22" s="35"/>
      <c r="C22" s="35"/>
      <c r="D22" s="35"/>
      <c r="E22" s="35"/>
      <c r="F22" s="35"/>
      <c r="G22" s="28"/>
    </row>
    <row r="23" spans="1:9" ht="18" customHeight="1">
      <c r="A23" s="36" t="s">
        <v>50</v>
      </c>
      <c r="B23" s="35"/>
      <c r="C23" s="35"/>
      <c r="D23" s="35"/>
      <c r="E23" s="35"/>
      <c r="F23" s="35"/>
      <c r="G23" s="28"/>
    </row>
    <row r="24" spans="1:9" ht="18" customHeight="1">
      <c r="A24" s="36" t="s">
        <v>51</v>
      </c>
      <c r="B24" s="35"/>
      <c r="C24" s="35"/>
      <c r="D24" s="35"/>
      <c r="E24" s="35"/>
      <c r="F24" s="35"/>
      <c r="G24" s="28"/>
    </row>
    <row r="25" spans="1:9" ht="18" customHeight="1">
      <c r="A25" s="36" t="s">
        <v>52</v>
      </c>
      <c r="B25" s="159" t="s">
        <v>173</v>
      </c>
      <c r="C25" s="160"/>
      <c r="D25" s="160"/>
      <c r="E25" s="160"/>
      <c r="F25" s="160"/>
      <c r="G25" s="161"/>
    </row>
    <row r="26" spans="1:9" ht="18" customHeight="1">
      <c r="A26" s="36" t="s">
        <v>53</v>
      </c>
      <c r="B26" s="162"/>
      <c r="C26" s="163"/>
      <c r="D26" s="163"/>
      <c r="E26" s="163"/>
      <c r="F26" s="163"/>
      <c r="G26" s="164"/>
    </row>
    <row r="27" spans="1:9" ht="18" customHeight="1">
      <c r="A27" s="36" t="s">
        <v>54</v>
      </c>
      <c r="B27" s="162"/>
      <c r="C27" s="163"/>
      <c r="D27" s="163"/>
      <c r="E27" s="163"/>
      <c r="F27" s="163"/>
      <c r="G27" s="164"/>
    </row>
    <row r="28" spans="1:9" ht="18" customHeight="1">
      <c r="A28" s="36" t="s">
        <v>55</v>
      </c>
      <c r="B28" s="162"/>
      <c r="C28" s="163"/>
      <c r="D28" s="163"/>
      <c r="E28" s="163"/>
      <c r="F28" s="163"/>
      <c r="G28" s="164"/>
    </row>
    <row r="29" spans="1:9" ht="18" customHeight="1">
      <c r="A29" s="36" t="s">
        <v>56</v>
      </c>
      <c r="B29" s="162"/>
      <c r="C29" s="163"/>
      <c r="D29" s="163"/>
      <c r="E29" s="163"/>
      <c r="F29" s="163"/>
      <c r="G29" s="164"/>
    </row>
    <row r="30" spans="1:9" ht="18" customHeight="1">
      <c r="A30" s="36" t="s">
        <v>57</v>
      </c>
      <c r="B30" s="165"/>
      <c r="C30" s="166"/>
      <c r="D30" s="166"/>
      <c r="E30" s="166"/>
      <c r="F30" s="166"/>
      <c r="G30" s="167"/>
    </row>
    <row r="31" spans="1:9" ht="18" customHeight="1">
      <c r="A31" s="36" t="s">
        <v>58</v>
      </c>
      <c r="B31" s="35"/>
      <c r="C31" s="35"/>
      <c r="D31" s="35"/>
      <c r="E31" s="35"/>
      <c r="F31" s="35"/>
      <c r="G31" s="28"/>
    </row>
    <row r="32" spans="1:9" ht="18" customHeight="1">
      <c r="A32" s="36" t="s">
        <v>59</v>
      </c>
      <c r="B32" s="35"/>
      <c r="C32" s="35"/>
      <c r="D32" s="35"/>
      <c r="E32" s="35"/>
      <c r="F32" s="35"/>
      <c r="G32" s="28"/>
    </row>
    <row r="33" spans="1:7" ht="18" customHeight="1">
      <c r="A33" s="36" t="s">
        <v>60</v>
      </c>
      <c r="B33" s="35"/>
      <c r="C33" s="35"/>
      <c r="D33" s="35"/>
      <c r="E33" s="35"/>
      <c r="F33" s="35"/>
      <c r="G33" s="28"/>
    </row>
    <row r="34" spans="1:7" ht="18" customHeight="1">
      <c r="A34" s="36" t="s">
        <v>61</v>
      </c>
      <c r="B34" s="35"/>
      <c r="C34" s="35"/>
      <c r="D34" s="35"/>
      <c r="E34" s="35"/>
      <c r="F34" s="35"/>
      <c r="G34" s="28"/>
    </row>
    <row r="35" spans="1:7">
      <c r="A35" s="3"/>
    </row>
  </sheetData>
  <mergeCells count="5">
    <mergeCell ref="A3:G3"/>
    <mergeCell ref="A4:G4"/>
    <mergeCell ref="A20:G20"/>
    <mergeCell ref="G6:G17"/>
    <mergeCell ref="B25:G3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view="pageBreakPreview" topLeftCell="A49" zoomScaleNormal="100" zoomScaleSheetLayoutView="100" workbookViewId="0">
      <selection activeCell="C57" sqref="C57:J57"/>
    </sheetView>
  </sheetViews>
  <sheetFormatPr defaultRowHeight="12.75"/>
  <cols>
    <col min="1" max="1" width="5.83203125" style="46" customWidth="1"/>
    <col min="2" max="2" width="36.1640625" style="45" customWidth="1"/>
    <col min="3" max="15" width="11.83203125" style="45" customWidth="1"/>
    <col min="16" max="16384" width="9.33203125" style="45"/>
  </cols>
  <sheetData>
    <row r="1" spans="1:15" ht="15.75">
      <c r="A1" s="70"/>
      <c r="B1" s="71"/>
      <c r="C1" s="71"/>
      <c r="D1" s="71"/>
      <c r="E1" s="71"/>
      <c r="F1" s="71"/>
      <c r="G1" s="71"/>
      <c r="H1" s="71"/>
      <c r="I1" s="71"/>
      <c r="J1" s="71"/>
      <c r="K1" s="71"/>
      <c r="L1" s="71"/>
      <c r="M1" s="71"/>
      <c r="N1" s="48" t="s">
        <v>127</v>
      </c>
      <c r="O1" s="71"/>
    </row>
    <row r="2" spans="1:15" ht="15.75">
      <c r="A2" s="70"/>
      <c r="B2" s="71"/>
      <c r="C2" s="71"/>
      <c r="D2" s="71"/>
      <c r="E2" s="71"/>
      <c r="F2" s="71"/>
      <c r="G2" s="71"/>
      <c r="H2" s="71"/>
      <c r="I2" s="71"/>
      <c r="J2" s="71"/>
      <c r="K2" s="71"/>
      <c r="L2" s="71"/>
      <c r="M2" s="71"/>
      <c r="N2" s="48"/>
      <c r="O2" s="71"/>
    </row>
    <row r="3" spans="1:15" ht="20.100000000000001" customHeight="1">
      <c r="A3" s="175" t="s">
        <v>103</v>
      </c>
      <c r="B3" s="175"/>
      <c r="C3" s="176" t="s">
        <v>136</v>
      </c>
      <c r="D3" s="177"/>
      <c r="E3" s="177"/>
      <c r="F3" s="177"/>
      <c r="G3" s="177"/>
      <c r="H3" s="177"/>
      <c r="I3" s="177"/>
      <c r="J3" s="177"/>
      <c r="K3" s="177"/>
      <c r="L3" s="177"/>
      <c r="M3" s="177"/>
      <c r="N3" s="177"/>
      <c r="O3" s="178"/>
    </row>
    <row r="4" spans="1:15" ht="20.100000000000001" customHeight="1">
      <c r="A4" s="175" t="s">
        <v>104</v>
      </c>
      <c r="B4" s="175"/>
      <c r="C4" s="176" t="s">
        <v>137</v>
      </c>
      <c r="D4" s="177"/>
      <c r="E4" s="177"/>
      <c r="F4" s="177"/>
      <c r="G4" s="177"/>
      <c r="H4" s="177"/>
      <c r="I4" s="177"/>
      <c r="J4" s="177"/>
      <c r="K4" s="177"/>
      <c r="L4" s="177"/>
      <c r="M4" s="177"/>
      <c r="N4" s="177"/>
      <c r="O4" s="178"/>
    </row>
    <row r="5" spans="1:15" ht="20.100000000000001" customHeight="1">
      <c r="A5" s="175" t="s">
        <v>105</v>
      </c>
      <c r="B5" s="175"/>
      <c r="C5" s="176" t="s">
        <v>144</v>
      </c>
      <c r="D5" s="177"/>
      <c r="E5" s="177"/>
      <c r="F5" s="177"/>
      <c r="G5" s="177"/>
      <c r="H5" s="177"/>
      <c r="I5" s="177"/>
      <c r="J5" s="177"/>
      <c r="K5" s="177"/>
      <c r="L5" s="177"/>
      <c r="M5" s="177"/>
      <c r="N5" s="177"/>
      <c r="O5" s="178"/>
    </row>
    <row r="6" spans="1:15" ht="20.100000000000001" customHeight="1">
      <c r="A6" s="182" t="s">
        <v>106</v>
      </c>
      <c r="B6" s="183"/>
      <c r="C6" s="183"/>
      <c r="D6" s="183"/>
      <c r="E6" s="183"/>
      <c r="F6" s="72"/>
      <c r="G6" s="72"/>
      <c r="H6" s="72"/>
      <c r="I6" s="73" t="s">
        <v>142</v>
      </c>
      <c r="J6" s="72"/>
      <c r="K6" s="72"/>
      <c r="L6" s="72"/>
      <c r="M6" s="72"/>
      <c r="N6" s="72"/>
      <c r="O6" s="74"/>
    </row>
    <row r="7" spans="1:15" ht="20.100000000000001" customHeight="1">
      <c r="A7" s="175" t="s">
        <v>107</v>
      </c>
      <c r="B7" s="175"/>
      <c r="C7" s="176" t="s">
        <v>135</v>
      </c>
      <c r="D7" s="177"/>
      <c r="E7" s="177"/>
      <c r="F7" s="177"/>
      <c r="G7" s="177"/>
      <c r="H7" s="177"/>
      <c r="I7" s="177"/>
      <c r="J7" s="177"/>
      <c r="K7" s="177"/>
      <c r="L7" s="177"/>
      <c r="M7" s="177"/>
      <c r="N7" s="177"/>
      <c r="O7" s="178"/>
    </row>
    <row r="8" spans="1:15" ht="20.100000000000001" customHeight="1">
      <c r="A8" s="175" t="s">
        <v>108</v>
      </c>
      <c r="B8" s="175"/>
      <c r="C8" s="168">
        <v>41094</v>
      </c>
      <c r="D8" s="169"/>
      <c r="E8" s="169"/>
      <c r="F8" s="169"/>
      <c r="G8" s="169"/>
      <c r="H8" s="169"/>
      <c r="I8" s="169"/>
      <c r="J8" s="169"/>
      <c r="K8" s="169"/>
      <c r="L8" s="169"/>
      <c r="M8" s="169"/>
      <c r="N8" s="169"/>
      <c r="O8" s="170"/>
    </row>
    <row r="9" spans="1:15" ht="15.75">
      <c r="A9" s="75"/>
      <c r="B9" s="76"/>
      <c r="C9" s="77" t="s">
        <v>94</v>
      </c>
      <c r="D9" s="77" t="s">
        <v>95</v>
      </c>
      <c r="E9" s="77" t="s">
        <v>96</v>
      </c>
      <c r="F9" s="77" t="s">
        <v>97</v>
      </c>
      <c r="G9" s="77" t="s">
        <v>98</v>
      </c>
      <c r="H9" s="77" t="s">
        <v>99</v>
      </c>
      <c r="I9" s="77" t="s">
        <v>100</v>
      </c>
      <c r="J9" s="77" t="s">
        <v>101</v>
      </c>
      <c r="K9" s="77" t="s">
        <v>75</v>
      </c>
      <c r="L9" s="77" t="s">
        <v>62</v>
      </c>
      <c r="M9" s="77" t="s">
        <v>76</v>
      </c>
      <c r="N9" s="77" t="s">
        <v>63</v>
      </c>
      <c r="O9" s="77" t="s">
        <v>64</v>
      </c>
    </row>
    <row r="10" spans="1:15" ht="20.100000000000001" customHeight="1">
      <c r="A10" s="78">
        <v>1</v>
      </c>
      <c r="B10" s="79" t="s">
        <v>148</v>
      </c>
      <c r="C10" s="80"/>
      <c r="D10" s="80"/>
      <c r="E10" s="80"/>
      <c r="F10" s="80"/>
      <c r="G10" s="80"/>
      <c r="H10" s="80"/>
      <c r="I10" s="80"/>
      <c r="J10" s="80"/>
      <c r="K10" s="81">
        <v>94.595759490411908</v>
      </c>
      <c r="L10" s="81">
        <v>88.643632262954569</v>
      </c>
      <c r="M10" s="81">
        <v>95.341848730457258</v>
      </c>
      <c r="N10" s="81">
        <v>92.250884960117077</v>
      </c>
      <c r="O10" s="81">
        <v>80.136254036758743</v>
      </c>
    </row>
    <row r="11" spans="1:15" ht="20.100000000000001" customHeight="1">
      <c r="A11" s="78">
        <v>2</v>
      </c>
      <c r="B11" s="82" t="s">
        <v>109</v>
      </c>
      <c r="C11" s="80"/>
      <c r="D11" s="80"/>
      <c r="E11" s="80"/>
      <c r="F11" s="80"/>
      <c r="G11" s="80"/>
      <c r="H11" s="80"/>
      <c r="I11" s="80"/>
      <c r="J11" s="80"/>
      <c r="K11" s="80"/>
      <c r="L11" s="80"/>
      <c r="M11" s="80"/>
      <c r="N11" s="80"/>
      <c r="O11" s="80"/>
    </row>
    <row r="12" spans="1:15" ht="20.100000000000001" customHeight="1">
      <c r="A12" s="78">
        <v>3</v>
      </c>
      <c r="B12" s="82" t="s">
        <v>110</v>
      </c>
      <c r="C12" s="171" t="s">
        <v>143</v>
      </c>
      <c r="D12" s="172"/>
      <c r="E12" s="172"/>
      <c r="F12" s="172"/>
      <c r="G12" s="172"/>
      <c r="H12" s="172"/>
      <c r="I12" s="172"/>
      <c r="J12" s="173"/>
      <c r="K12" s="83">
        <v>646.04903999999988</v>
      </c>
      <c r="L12" s="84">
        <v>930.34988000000089</v>
      </c>
      <c r="M12" s="84">
        <v>994.76035499999716</v>
      </c>
      <c r="N12" s="84">
        <v>1007.0927899999999</v>
      </c>
      <c r="O12" s="84">
        <v>892.76152249999882</v>
      </c>
    </row>
    <row r="13" spans="1:15" ht="20.100000000000001" customHeight="1">
      <c r="A13" s="78">
        <v>4</v>
      </c>
      <c r="B13" s="82" t="s">
        <v>111</v>
      </c>
      <c r="C13" s="80"/>
      <c r="D13" s="80"/>
      <c r="E13" s="80"/>
      <c r="F13" s="80"/>
      <c r="G13" s="80"/>
      <c r="H13" s="80"/>
      <c r="I13" s="80"/>
      <c r="J13" s="80"/>
      <c r="K13" s="85"/>
      <c r="L13" s="80"/>
      <c r="M13" s="80"/>
      <c r="N13" s="80"/>
      <c r="O13" s="80"/>
    </row>
    <row r="14" spans="1:15" ht="20.100000000000001" customHeight="1">
      <c r="A14" s="78">
        <v>5</v>
      </c>
      <c r="B14" s="82" t="s">
        <v>112</v>
      </c>
      <c r="C14" s="171" t="s">
        <v>143</v>
      </c>
      <c r="D14" s="172"/>
      <c r="E14" s="172"/>
      <c r="F14" s="172"/>
      <c r="G14" s="172"/>
      <c r="H14" s="172"/>
      <c r="I14" s="172"/>
      <c r="J14" s="173"/>
      <c r="K14" s="83">
        <v>716.41000000000008</v>
      </c>
      <c r="L14" s="81">
        <v>937.78</v>
      </c>
      <c r="M14" s="81">
        <v>1020.77106</v>
      </c>
      <c r="N14" s="81">
        <v>1043.6692</v>
      </c>
      <c r="O14" s="81">
        <v>916.93500000000017</v>
      </c>
    </row>
    <row r="15" spans="1:15" ht="33" customHeight="1">
      <c r="A15" s="78">
        <v>6</v>
      </c>
      <c r="B15" s="79" t="s">
        <v>149</v>
      </c>
      <c r="C15" s="80"/>
      <c r="D15" s="80"/>
      <c r="E15" s="80"/>
      <c r="F15" s="80"/>
      <c r="G15" s="80"/>
      <c r="H15" s="80"/>
      <c r="I15" s="80"/>
      <c r="J15" s="80"/>
      <c r="K15" s="80"/>
      <c r="L15" s="80"/>
      <c r="M15" s="80"/>
      <c r="N15" s="80"/>
      <c r="O15" s="80"/>
    </row>
    <row r="16" spans="1:15" ht="22.5" customHeight="1">
      <c r="A16" s="78">
        <v>7</v>
      </c>
      <c r="B16" s="82" t="s">
        <v>113</v>
      </c>
      <c r="C16" s="80"/>
      <c r="D16" s="80"/>
      <c r="E16" s="80"/>
      <c r="F16" s="80"/>
      <c r="G16" s="80"/>
      <c r="H16" s="80"/>
      <c r="I16" s="80"/>
      <c r="J16" s="80"/>
      <c r="K16" s="80"/>
      <c r="L16" s="80"/>
      <c r="M16" s="80"/>
      <c r="N16" s="80"/>
      <c r="O16" s="80"/>
    </row>
    <row r="17" spans="1:15" ht="33" customHeight="1">
      <c r="A17" s="78">
        <v>8</v>
      </c>
      <c r="B17" s="79" t="s">
        <v>150</v>
      </c>
      <c r="C17" s="80"/>
      <c r="D17" s="80"/>
      <c r="E17" s="80"/>
      <c r="F17" s="80"/>
      <c r="G17" s="80"/>
      <c r="H17" s="80"/>
      <c r="I17" s="80"/>
      <c r="J17" s="80"/>
      <c r="K17" s="80"/>
      <c r="L17" s="80"/>
      <c r="M17" s="80"/>
      <c r="N17" s="80"/>
      <c r="O17" s="80"/>
    </row>
    <row r="18" spans="1:15" ht="34.5" customHeight="1">
      <c r="A18" s="78">
        <v>9</v>
      </c>
      <c r="B18" s="79" t="s">
        <v>151</v>
      </c>
      <c r="C18" s="80"/>
      <c r="D18" s="80"/>
      <c r="E18" s="80"/>
      <c r="F18" s="80"/>
      <c r="G18" s="80"/>
      <c r="H18" s="80"/>
      <c r="I18" s="80"/>
      <c r="J18" s="80"/>
      <c r="K18" s="80"/>
      <c r="L18" s="80"/>
      <c r="M18" s="80"/>
      <c r="N18" s="80"/>
      <c r="O18" s="80"/>
    </row>
    <row r="19" spans="1:15" ht="31.5" customHeight="1">
      <c r="A19" s="78">
        <v>10</v>
      </c>
      <c r="B19" s="79" t="s">
        <v>152</v>
      </c>
      <c r="C19" s="80"/>
      <c r="D19" s="80"/>
      <c r="E19" s="80"/>
      <c r="F19" s="80"/>
      <c r="G19" s="80"/>
      <c r="H19" s="80"/>
      <c r="I19" s="80"/>
      <c r="J19" s="80"/>
      <c r="K19" s="80"/>
      <c r="L19" s="80"/>
      <c r="M19" s="80"/>
      <c r="N19" s="80"/>
      <c r="O19" s="80"/>
    </row>
    <row r="20" spans="1:15" ht="49.5" customHeight="1">
      <c r="A20" s="78">
        <v>11</v>
      </c>
      <c r="B20" s="79" t="s">
        <v>153</v>
      </c>
      <c r="C20" s="80"/>
      <c r="D20" s="80"/>
      <c r="E20" s="80"/>
      <c r="F20" s="80"/>
      <c r="G20" s="80"/>
      <c r="H20" s="80"/>
      <c r="I20" s="80"/>
      <c r="J20" s="80"/>
      <c r="K20" s="80"/>
      <c r="L20" s="80"/>
      <c r="M20" s="80"/>
      <c r="N20" s="80"/>
      <c r="O20" s="80"/>
    </row>
    <row r="21" spans="1:15" ht="36" customHeight="1">
      <c r="A21" s="78">
        <v>12</v>
      </c>
      <c r="B21" s="79" t="s">
        <v>154</v>
      </c>
      <c r="C21" s="80"/>
      <c r="D21" s="80"/>
      <c r="E21" s="80"/>
      <c r="F21" s="80"/>
      <c r="G21" s="80"/>
      <c r="H21" s="80"/>
      <c r="I21" s="80"/>
      <c r="J21" s="80"/>
      <c r="K21" s="80"/>
      <c r="L21" s="80"/>
      <c r="M21" s="80"/>
      <c r="N21" s="80"/>
      <c r="O21" s="80"/>
    </row>
    <row r="22" spans="1:15" ht="21" customHeight="1">
      <c r="A22" s="78">
        <v>13</v>
      </c>
      <c r="B22" s="82" t="s">
        <v>114</v>
      </c>
      <c r="C22" s="80"/>
      <c r="D22" s="80"/>
      <c r="E22" s="80"/>
      <c r="F22" s="80"/>
      <c r="G22" s="80"/>
      <c r="H22" s="80"/>
      <c r="I22" s="80"/>
      <c r="J22" s="80"/>
      <c r="K22" s="80"/>
      <c r="L22" s="80"/>
      <c r="M22" s="80"/>
      <c r="N22" s="80"/>
      <c r="O22" s="80"/>
    </row>
    <row r="23" spans="1:15" ht="34.5" customHeight="1">
      <c r="A23" s="78">
        <v>14</v>
      </c>
      <c r="B23" s="79" t="s">
        <v>155</v>
      </c>
      <c r="C23" s="80"/>
      <c r="D23" s="80"/>
      <c r="E23" s="80"/>
      <c r="F23" s="80"/>
      <c r="G23" s="80"/>
      <c r="H23" s="80"/>
      <c r="I23" s="80"/>
      <c r="J23" s="80"/>
      <c r="K23" s="80"/>
      <c r="L23" s="80"/>
      <c r="M23" s="80"/>
      <c r="N23" s="80"/>
      <c r="O23" s="80"/>
    </row>
    <row r="24" spans="1:15" ht="34.5" customHeight="1">
      <c r="A24" s="78">
        <v>15</v>
      </c>
      <c r="B24" s="79" t="s">
        <v>156</v>
      </c>
      <c r="C24" s="80"/>
      <c r="D24" s="80"/>
      <c r="E24" s="80"/>
      <c r="F24" s="80"/>
      <c r="G24" s="80"/>
      <c r="H24" s="80"/>
      <c r="I24" s="80"/>
      <c r="J24" s="80"/>
      <c r="K24" s="80"/>
      <c r="L24" s="80"/>
      <c r="M24" s="80"/>
      <c r="N24" s="80"/>
      <c r="O24" s="80"/>
    </row>
    <row r="25" spans="1:15" ht="48" customHeight="1">
      <c r="A25" s="78">
        <v>16</v>
      </c>
      <c r="B25" s="79" t="s">
        <v>157</v>
      </c>
      <c r="C25" s="80"/>
      <c r="D25" s="80"/>
      <c r="E25" s="80"/>
      <c r="F25" s="80"/>
      <c r="G25" s="80"/>
      <c r="H25" s="80"/>
      <c r="I25" s="80"/>
      <c r="J25" s="80"/>
      <c r="K25" s="80"/>
      <c r="L25" s="80"/>
      <c r="M25" s="80"/>
      <c r="N25" s="80"/>
      <c r="O25" s="80"/>
    </row>
    <row r="26" spans="1:15" ht="33.75" customHeight="1">
      <c r="A26" s="78">
        <v>17</v>
      </c>
      <c r="B26" s="79" t="s">
        <v>158</v>
      </c>
      <c r="C26" s="80"/>
      <c r="D26" s="80"/>
      <c r="E26" s="80"/>
      <c r="F26" s="80"/>
      <c r="G26" s="80"/>
      <c r="H26" s="80"/>
      <c r="I26" s="80"/>
      <c r="J26" s="80"/>
      <c r="K26" s="80"/>
      <c r="L26" s="80"/>
      <c r="M26" s="80"/>
      <c r="N26" s="80"/>
      <c r="O26" s="80"/>
    </row>
    <row r="27" spans="1:15" ht="33" customHeight="1">
      <c r="A27" s="78">
        <v>18</v>
      </c>
      <c r="B27" s="82" t="s">
        <v>115</v>
      </c>
      <c r="C27" s="80"/>
      <c r="D27" s="80"/>
      <c r="E27" s="80"/>
      <c r="F27" s="80"/>
      <c r="G27" s="80"/>
      <c r="H27" s="80"/>
      <c r="I27" s="80"/>
      <c r="J27" s="80"/>
      <c r="K27" s="80"/>
      <c r="L27" s="80"/>
      <c r="M27" s="80"/>
      <c r="N27" s="80"/>
      <c r="O27" s="80"/>
    </row>
    <row r="28" spans="1:15" ht="33.75" customHeight="1">
      <c r="A28" s="86">
        <v>19</v>
      </c>
      <c r="B28" s="87" t="s">
        <v>159</v>
      </c>
      <c r="C28" s="179" t="s">
        <v>143</v>
      </c>
      <c r="D28" s="180"/>
      <c r="E28" s="180"/>
      <c r="F28" s="180"/>
      <c r="G28" s="180"/>
      <c r="H28" s="180"/>
      <c r="I28" s="180"/>
      <c r="J28" s="181"/>
      <c r="K28" s="88">
        <v>0.78</v>
      </c>
      <c r="L28" s="88">
        <v>0.81</v>
      </c>
      <c r="M28" s="88">
        <v>0.8</v>
      </c>
      <c r="N28" s="88">
        <v>0.76</v>
      </c>
      <c r="O28" s="88">
        <v>0.84</v>
      </c>
    </row>
    <row r="29" spans="1:15" ht="33" customHeight="1">
      <c r="A29" s="78">
        <v>20</v>
      </c>
      <c r="B29" s="79" t="s">
        <v>160</v>
      </c>
      <c r="C29" s="80"/>
      <c r="D29" s="80"/>
      <c r="E29" s="80"/>
      <c r="F29" s="80"/>
      <c r="G29" s="80"/>
      <c r="H29" s="80"/>
      <c r="I29" s="80"/>
      <c r="J29" s="80"/>
      <c r="K29" s="80">
        <v>1330.8680999999999</v>
      </c>
      <c r="L29" s="80">
        <v>1249.8846000000001</v>
      </c>
      <c r="M29" s="80"/>
      <c r="N29" s="80"/>
      <c r="O29" s="80"/>
    </row>
    <row r="30" spans="1:15" ht="18.75" customHeight="1">
      <c r="A30" s="78">
        <v>21</v>
      </c>
      <c r="B30" s="82" t="s">
        <v>116</v>
      </c>
      <c r="C30" s="80"/>
      <c r="D30" s="80"/>
      <c r="E30" s="80"/>
      <c r="F30" s="80"/>
      <c r="G30" s="80"/>
      <c r="H30" s="80"/>
      <c r="I30" s="80"/>
      <c r="J30" s="80"/>
      <c r="K30" s="91">
        <v>602.51179999999999</v>
      </c>
      <c r="L30" s="91">
        <v>611.92729999999995</v>
      </c>
      <c r="M30" s="80"/>
      <c r="N30" s="80"/>
      <c r="O30" s="80"/>
    </row>
    <row r="31" spans="1:15" ht="51.75" customHeight="1">
      <c r="A31" s="78">
        <v>22</v>
      </c>
      <c r="B31" s="79" t="s">
        <v>161</v>
      </c>
      <c r="C31" s="80"/>
      <c r="D31" s="80"/>
      <c r="E31" s="80"/>
      <c r="F31" s="80"/>
      <c r="G31" s="80"/>
      <c r="H31" s="80"/>
      <c r="I31" s="80"/>
      <c r="J31" s="80"/>
      <c r="K31" s="91">
        <v>50.87</v>
      </c>
      <c r="L31" s="91">
        <v>75.060199999999995</v>
      </c>
      <c r="M31" s="80"/>
      <c r="N31" s="80"/>
      <c r="O31" s="80"/>
    </row>
    <row r="32" spans="1:15" ht="36" customHeight="1">
      <c r="A32" s="78">
        <v>23</v>
      </c>
      <c r="B32" s="79" t="s">
        <v>162</v>
      </c>
      <c r="C32" s="80"/>
      <c r="D32" s="80"/>
      <c r="E32" s="80"/>
      <c r="F32" s="80"/>
      <c r="G32" s="80"/>
      <c r="H32" s="80"/>
      <c r="I32" s="80"/>
      <c r="J32" s="80"/>
      <c r="K32" s="80">
        <v>2008.3725999999999</v>
      </c>
      <c r="L32" s="80">
        <v>2039.7575999999999</v>
      </c>
      <c r="M32" s="80"/>
      <c r="N32" s="80"/>
      <c r="O32" s="80"/>
    </row>
    <row r="33" spans="1:15" ht="33" customHeight="1">
      <c r="A33" s="78">
        <v>24</v>
      </c>
      <c r="B33" s="79" t="s">
        <v>163</v>
      </c>
      <c r="C33" s="80"/>
      <c r="D33" s="80"/>
      <c r="E33" s="80"/>
      <c r="F33" s="80"/>
      <c r="G33" s="80"/>
      <c r="H33" s="80"/>
      <c r="I33" s="80"/>
      <c r="J33" s="80"/>
      <c r="K33" s="80"/>
      <c r="L33" s="80"/>
      <c r="M33" s="80"/>
      <c r="N33" s="80"/>
      <c r="O33" s="80"/>
    </row>
    <row r="34" spans="1:15" ht="33.75" customHeight="1">
      <c r="A34" s="89"/>
      <c r="B34" s="79" t="s">
        <v>164</v>
      </c>
      <c r="C34" s="80"/>
      <c r="D34" s="80"/>
      <c r="E34" s="80"/>
      <c r="F34" s="80"/>
      <c r="G34" s="80"/>
      <c r="H34" s="80"/>
      <c r="I34" s="80"/>
      <c r="J34" s="80"/>
      <c r="K34" s="80"/>
      <c r="L34" s="80"/>
      <c r="M34" s="80"/>
      <c r="N34" s="80"/>
      <c r="O34" s="80"/>
    </row>
    <row r="35" spans="1:15" ht="20.100000000000001" customHeight="1">
      <c r="A35" s="89"/>
      <c r="B35" s="82" t="s">
        <v>117</v>
      </c>
      <c r="C35" s="80"/>
      <c r="D35" s="80"/>
      <c r="E35" s="80"/>
      <c r="F35" s="80"/>
      <c r="G35" s="80"/>
      <c r="H35" s="80"/>
      <c r="I35" s="80"/>
      <c r="J35" s="80"/>
      <c r="K35" s="91">
        <v>78.958699999999993</v>
      </c>
      <c r="L35" s="91">
        <v>112.99339999999999</v>
      </c>
      <c r="M35" s="80"/>
      <c r="N35" s="80"/>
      <c r="O35" s="80"/>
    </row>
    <row r="36" spans="1:15" ht="20.100000000000001" customHeight="1">
      <c r="A36" s="89"/>
      <c r="B36" s="82" t="s">
        <v>118</v>
      </c>
      <c r="C36" s="80"/>
      <c r="D36" s="80"/>
      <c r="E36" s="80"/>
      <c r="F36" s="80"/>
      <c r="G36" s="80"/>
      <c r="H36" s="80"/>
      <c r="I36" s="80"/>
      <c r="J36" s="80"/>
      <c r="K36" s="97">
        <v>0.17854999999999999</v>
      </c>
      <c r="L36" s="97">
        <v>0.18608</v>
      </c>
      <c r="M36" s="80"/>
      <c r="N36" s="80"/>
      <c r="O36" s="80"/>
    </row>
    <row r="37" spans="1:15" ht="20.100000000000001" customHeight="1">
      <c r="A37" s="89"/>
      <c r="B37" s="82" t="s">
        <v>119</v>
      </c>
      <c r="C37" s="80"/>
      <c r="D37" s="80"/>
      <c r="E37" s="80"/>
      <c r="F37" s="80"/>
      <c r="G37" s="80"/>
      <c r="H37" s="80"/>
      <c r="I37" s="80"/>
      <c r="J37" s="80"/>
      <c r="K37" s="80"/>
      <c r="L37" s="80"/>
      <c r="M37" s="80"/>
      <c r="N37" s="80"/>
      <c r="O37" s="80"/>
    </row>
    <row r="38" spans="1:15" ht="20.100000000000001" customHeight="1">
      <c r="A38" s="89"/>
      <c r="B38" s="82" t="s">
        <v>117</v>
      </c>
      <c r="C38" s="80"/>
      <c r="D38" s="80"/>
      <c r="E38" s="80"/>
      <c r="F38" s="80"/>
      <c r="G38" s="80"/>
      <c r="H38" s="80"/>
      <c r="I38" s="80"/>
      <c r="J38" s="80"/>
      <c r="K38" s="91">
        <v>71.549499999999995</v>
      </c>
      <c r="L38" s="91">
        <v>121.5445</v>
      </c>
      <c r="M38" s="80"/>
      <c r="N38" s="80"/>
      <c r="O38" s="80"/>
    </row>
    <row r="39" spans="1:15" ht="36.75" customHeight="1">
      <c r="A39" s="89"/>
      <c r="B39" s="79" t="s">
        <v>165</v>
      </c>
      <c r="C39" s="80"/>
      <c r="D39" s="80"/>
      <c r="E39" s="80"/>
      <c r="F39" s="80"/>
      <c r="G39" s="80"/>
      <c r="H39" s="80"/>
      <c r="I39" s="80"/>
      <c r="J39" s="80"/>
      <c r="K39" s="96">
        <v>7.1300000000000002E-2</v>
      </c>
      <c r="L39" s="96">
        <v>9.4200000000000006E-2</v>
      </c>
      <c r="M39" s="80"/>
      <c r="N39" s="80"/>
      <c r="O39" s="80"/>
    </row>
    <row r="40" spans="1:15" ht="33.75" customHeight="1">
      <c r="A40" s="89"/>
      <c r="B40" s="79" t="s">
        <v>166</v>
      </c>
      <c r="C40" s="80"/>
      <c r="D40" s="80"/>
      <c r="E40" s="80"/>
      <c r="F40" s="80"/>
      <c r="G40" s="80"/>
      <c r="H40" s="80"/>
      <c r="I40" s="80"/>
      <c r="J40" s="80"/>
      <c r="K40" s="80"/>
      <c r="L40" s="80"/>
      <c r="M40" s="80"/>
      <c r="N40" s="80"/>
      <c r="O40" s="80"/>
    </row>
    <row r="41" spans="1:15" ht="20.100000000000001" customHeight="1">
      <c r="A41" s="89"/>
      <c r="B41" s="82" t="s">
        <v>117</v>
      </c>
      <c r="C41" s="80"/>
      <c r="D41" s="80"/>
      <c r="E41" s="80"/>
      <c r="F41" s="80"/>
      <c r="G41" s="80"/>
      <c r="H41" s="80"/>
      <c r="I41" s="80"/>
      <c r="J41" s="80"/>
      <c r="K41" s="91">
        <v>74.992699999999999</v>
      </c>
      <c r="L41" s="91">
        <v>102.95310000000001</v>
      </c>
      <c r="M41" s="80"/>
      <c r="N41" s="80"/>
      <c r="O41" s="80"/>
    </row>
    <row r="42" spans="1:15" ht="20.100000000000001" customHeight="1">
      <c r="A42" s="89"/>
      <c r="B42" s="82" t="s">
        <v>118</v>
      </c>
      <c r="C42" s="80"/>
      <c r="D42" s="80"/>
      <c r="E42" s="80"/>
      <c r="F42" s="80"/>
      <c r="G42" s="80"/>
      <c r="H42" s="80"/>
      <c r="I42" s="80"/>
      <c r="J42" s="80"/>
      <c r="K42" s="96">
        <v>5.0900000000000001E-2</v>
      </c>
      <c r="L42" s="96">
        <v>5.0900000000000001E-2</v>
      </c>
      <c r="M42" s="80"/>
      <c r="N42" s="80"/>
      <c r="O42" s="80"/>
    </row>
    <row r="43" spans="1:15" ht="35.25" customHeight="1">
      <c r="A43" s="89"/>
      <c r="B43" s="82" t="s">
        <v>120</v>
      </c>
      <c r="C43" s="80"/>
      <c r="D43" s="80"/>
      <c r="E43" s="80"/>
      <c r="F43" s="80"/>
      <c r="G43" s="80"/>
      <c r="H43" s="80"/>
      <c r="I43" s="80"/>
      <c r="J43" s="80"/>
      <c r="K43" s="80"/>
      <c r="L43" s="80"/>
      <c r="M43" s="80"/>
      <c r="N43" s="80"/>
      <c r="O43" s="80"/>
    </row>
    <row r="44" spans="1:15" ht="20.100000000000001" customHeight="1">
      <c r="A44" s="89"/>
      <c r="B44" s="82" t="s">
        <v>117</v>
      </c>
      <c r="C44" s="80"/>
      <c r="D44" s="80"/>
      <c r="E44" s="80"/>
      <c r="F44" s="80"/>
      <c r="G44" s="80"/>
      <c r="H44" s="80"/>
      <c r="I44" s="80"/>
      <c r="J44" s="80"/>
      <c r="K44" s="91">
        <v>6.8667999999999996</v>
      </c>
      <c r="L44" s="99">
        <v>10.133100000000001</v>
      </c>
      <c r="M44" s="80"/>
      <c r="N44" s="80"/>
      <c r="O44" s="80"/>
    </row>
    <row r="45" spans="1:15" ht="20.100000000000001" customHeight="1">
      <c r="A45" s="89"/>
      <c r="B45" s="82" t="s">
        <v>118</v>
      </c>
      <c r="C45" s="80"/>
      <c r="D45" s="80"/>
      <c r="E45" s="80"/>
      <c r="F45" s="80"/>
      <c r="G45" s="80"/>
      <c r="H45" s="80"/>
      <c r="I45" s="80"/>
      <c r="J45" s="80"/>
      <c r="K45" s="96">
        <v>0.13500000000000001</v>
      </c>
      <c r="L45" s="96">
        <v>0.13500000000000001</v>
      </c>
      <c r="M45" s="80"/>
      <c r="N45" s="80"/>
      <c r="O45" s="80"/>
    </row>
    <row r="46" spans="1:15" ht="53.25" customHeight="1">
      <c r="A46" s="89"/>
      <c r="B46" s="82" t="s">
        <v>102</v>
      </c>
      <c r="C46" s="80"/>
      <c r="D46" s="80"/>
      <c r="E46" s="80"/>
      <c r="F46" s="80"/>
      <c r="G46" s="80"/>
      <c r="H46" s="80"/>
      <c r="I46" s="80"/>
      <c r="J46" s="80"/>
      <c r="K46" s="80"/>
      <c r="L46" s="80"/>
      <c r="M46" s="80"/>
      <c r="N46" s="80"/>
      <c r="O46" s="80"/>
    </row>
    <row r="47" spans="1:15" ht="13.5" customHeight="1">
      <c r="A47" s="89"/>
      <c r="B47" s="82"/>
      <c r="C47" s="80"/>
      <c r="D47" s="80"/>
      <c r="E47" s="80"/>
      <c r="F47" s="80"/>
      <c r="G47" s="80"/>
      <c r="H47" s="80"/>
      <c r="I47" s="80"/>
      <c r="J47" s="80"/>
      <c r="K47" s="80"/>
      <c r="L47" s="80"/>
      <c r="M47" s="80"/>
      <c r="N47" s="80"/>
      <c r="O47" s="80"/>
    </row>
    <row r="48" spans="1:15" ht="20.100000000000001" customHeight="1">
      <c r="A48" s="89"/>
      <c r="B48" s="82" t="s">
        <v>117</v>
      </c>
      <c r="C48" s="80"/>
      <c r="D48" s="80"/>
      <c r="E48" s="80"/>
      <c r="F48" s="80"/>
      <c r="G48" s="80"/>
      <c r="H48" s="80"/>
      <c r="I48" s="80"/>
      <c r="J48" s="80"/>
      <c r="K48" s="91">
        <v>30.342400000000001</v>
      </c>
      <c r="L48" s="91">
        <v>42.807200000000002</v>
      </c>
      <c r="M48" s="80"/>
      <c r="N48" s="80"/>
      <c r="O48" s="80"/>
    </row>
    <row r="49" spans="1:16" ht="20.100000000000001" customHeight="1">
      <c r="A49" s="89"/>
      <c r="B49" s="82" t="s">
        <v>118</v>
      </c>
      <c r="C49" s="80"/>
      <c r="D49" s="80"/>
      <c r="E49" s="80"/>
      <c r="F49" s="80"/>
      <c r="G49" s="80"/>
      <c r="H49" s="80"/>
      <c r="I49" s="80"/>
      <c r="J49" s="80"/>
      <c r="K49" s="98">
        <v>0.02</v>
      </c>
      <c r="L49" s="98"/>
      <c r="M49" s="80"/>
      <c r="N49" s="80"/>
      <c r="O49" s="80"/>
    </row>
    <row r="50" spans="1:16" ht="32.25" customHeight="1">
      <c r="A50" s="89"/>
      <c r="B50" s="82" t="s">
        <v>121</v>
      </c>
      <c r="C50" s="171" t="s">
        <v>173</v>
      </c>
      <c r="D50" s="172"/>
      <c r="E50" s="172"/>
      <c r="F50" s="172"/>
      <c r="G50" s="172"/>
      <c r="H50" s="172"/>
      <c r="I50" s="172"/>
      <c r="J50" s="172"/>
      <c r="K50" s="172"/>
      <c r="L50" s="172"/>
      <c r="M50" s="172"/>
      <c r="N50" s="172"/>
      <c r="O50" s="173"/>
    </row>
    <row r="51" spans="1:16" ht="20.100000000000001" customHeight="1">
      <c r="A51" s="78">
        <v>25</v>
      </c>
      <c r="B51" s="82" t="s">
        <v>169</v>
      </c>
      <c r="C51" s="80"/>
      <c r="D51" s="80"/>
      <c r="E51" s="80"/>
      <c r="F51" s="80"/>
      <c r="G51" s="80"/>
      <c r="H51" s="80"/>
      <c r="I51" s="80"/>
      <c r="J51" s="80"/>
      <c r="K51" s="91">
        <f>K35+K38+K41+K44+K48</f>
        <v>262.71010000000001</v>
      </c>
      <c r="L51" s="91">
        <f>L35+L38+L41+L44+L48</f>
        <v>390.43130000000002</v>
      </c>
      <c r="M51" s="80"/>
      <c r="N51" s="80"/>
      <c r="O51" s="80"/>
      <c r="P51" s="45">
        <v>952.53860520000012</v>
      </c>
    </row>
    <row r="52" spans="1:16" ht="20.100000000000001" customHeight="1">
      <c r="A52" s="78">
        <v>26</v>
      </c>
      <c r="B52" s="82" t="s">
        <v>122</v>
      </c>
      <c r="C52" s="80"/>
      <c r="D52" s="80"/>
      <c r="E52" s="80"/>
      <c r="F52" s="80"/>
      <c r="G52" s="80"/>
      <c r="H52" s="80"/>
      <c r="I52" s="80"/>
      <c r="J52" s="80"/>
      <c r="K52" s="80"/>
      <c r="L52" s="91">
        <f>L53/2</f>
        <v>2.0494250724778915</v>
      </c>
      <c r="M52" s="80"/>
      <c r="N52" s="80"/>
      <c r="O52" s="80"/>
    </row>
    <row r="53" spans="1:16" ht="21" customHeight="1">
      <c r="A53" s="78">
        <v>27</v>
      </c>
      <c r="B53" s="82" t="s">
        <v>123</v>
      </c>
      <c r="C53" s="80"/>
      <c r="D53" s="80"/>
      <c r="E53" s="80"/>
      <c r="F53" s="80"/>
      <c r="G53" s="80"/>
      <c r="H53" s="80"/>
      <c r="I53" s="80"/>
      <c r="J53" s="80"/>
      <c r="K53" s="80"/>
      <c r="L53" s="91">
        <f>L51*10/P51</f>
        <v>4.098850144955783</v>
      </c>
      <c r="M53" s="80"/>
      <c r="N53" s="80"/>
      <c r="O53" s="80"/>
    </row>
    <row r="54" spans="1:16" ht="33" customHeight="1">
      <c r="A54" s="78">
        <v>28</v>
      </c>
      <c r="B54" s="79" t="s">
        <v>167</v>
      </c>
      <c r="C54" s="91"/>
      <c r="D54" s="91"/>
      <c r="E54" s="91"/>
      <c r="F54" s="91"/>
      <c r="G54" s="91"/>
      <c r="H54" s="91"/>
      <c r="I54" s="91"/>
      <c r="J54" s="91"/>
      <c r="K54" s="91">
        <v>284.1816584</v>
      </c>
      <c r="L54" s="91">
        <v>347.82317499999999</v>
      </c>
      <c r="M54" s="91">
        <v>517.33598540000003</v>
      </c>
      <c r="N54" s="91">
        <v>426.04819930000002</v>
      </c>
      <c r="O54" s="91">
        <v>374.84657420000002</v>
      </c>
    </row>
    <row r="55" spans="1:16" ht="35.25" customHeight="1">
      <c r="A55" s="78">
        <v>29</v>
      </c>
      <c r="B55" s="82" t="s">
        <v>175</v>
      </c>
      <c r="C55" s="80"/>
      <c r="D55" s="80"/>
      <c r="E55" s="80"/>
      <c r="F55" s="80"/>
      <c r="G55" s="80"/>
      <c r="H55" s="80"/>
      <c r="I55" s="80"/>
      <c r="J55" s="80"/>
      <c r="K55" s="80"/>
      <c r="L55" s="80"/>
      <c r="M55" s="80"/>
      <c r="N55" s="80"/>
      <c r="O55" s="80"/>
    </row>
    <row r="56" spans="1:16" ht="30.75" customHeight="1">
      <c r="A56" s="78">
        <v>30</v>
      </c>
      <c r="B56" s="82" t="s">
        <v>174</v>
      </c>
      <c r="C56" s="91"/>
      <c r="D56" s="91"/>
      <c r="E56" s="91"/>
      <c r="F56" s="91"/>
      <c r="G56" s="91"/>
      <c r="H56" s="91"/>
      <c r="I56" s="91"/>
      <c r="J56" s="91"/>
      <c r="K56" s="91">
        <v>41.221915899999999</v>
      </c>
      <c r="L56" s="91">
        <v>78.354068799999993</v>
      </c>
      <c r="M56" s="91">
        <v>252.12560809999999</v>
      </c>
      <c r="N56" s="91">
        <v>172.05357720000001</v>
      </c>
      <c r="O56" s="91">
        <v>115.1122486</v>
      </c>
    </row>
    <row r="57" spans="1:16" ht="20.100000000000001" customHeight="1">
      <c r="A57" s="78">
        <v>31</v>
      </c>
      <c r="B57" s="82" t="s">
        <v>124</v>
      </c>
      <c r="C57" s="90"/>
      <c r="D57" s="90"/>
      <c r="E57" s="90"/>
      <c r="F57" s="90"/>
      <c r="G57" s="90"/>
      <c r="H57" s="90"/>
      <c r="I57" s="90"/>
      <c r="J57" s="90"/>
      <c r="K57" s="91">
        <v>0.1865500000000111</v>
      </c>
      <c r="L57" s="91">
        <v>1.3291899999978796</v>
      </c>
      <c r="M57" s="91">
        <v>18.79658300000176</v>
      </c>
      <c r="N57" s="91">
        <v>29.234869999999546</v>
      </c>
      <c r="O57" s="91">
        <v>17.670267500001501</v>
      </c>
    </row>
    <row r="58" spans="1:16" ht="20.100000000000001" customHeight="1">
      <c r="A58" s="78">
        <v>32</v>
      </c>
      <c r="B58" s="82" t="s">
        <v>125</v>
      </c>
      <c r="C58" s="80"/>
      <c r="D58" s="80"/>
      <c r="E58" s="80"/>
      <c r="F58" s="80"/>
      <c r="G58" s="80"/>
      <c r="H58" s="80"/>
      <c r="I58" s="80"/>
      <c r="J58" s="80"/>
      <c r="K58" s="80"/>
      <c r="L58" s="80"/>
      <c r="M58" s="80"/>
      <c r="N58" s="80"/>
      <c r="O58" s="80"/>
    </row>
    <row r="59" spans="1:16" ht="36" customHeight="1">
      <c r="A59" s="78">
        <v>33</v>
      </c>
      <c r="B59" s="82" t="s">
        <v>126</v>
      </c>
      <c r="C59" s="80"/>
      <c r="D59" s="80"/>
      <c r="E59" s="80"/>
      <c r="F59" s="80"/>
      <c r="G59" s="80"/>
      <c r="H59" s="80"/>
      <c r="I59" s="91"/>
      <c r="J59" s="91"/>
      <c r="K59" s="91">
        <v>1.0083494</v>
      </c>
      <c r="L59" s="91">
        <v>2.4641961999999999</v>
      </c>
      <c r="M59" s="91">
        <v>7.9628670000000001</v>
      </c>
      <c r="N59" s="91">
        <v>8.8292745999999998</v>
      </c>
      <c r="O59" s="91">
        <v>3.9965502000000002</v>
      </c>
    </row>
    <row r="60" spans="1:16" customFormat="1" ht="19.5" customHeight="1">
      <c r="A60" s="93" t="s">
        <v>172</v>
      </c>
      <c r="B60" s="94"/>
      <c r="C60" s="95"/>
      <c r="D60" s="95"/>
      <c r="E60" s="95"/>
      <c r="F60" s="95"/>
      <c r="G60" s="95"/>
      <c r="H60" s="95"/>
      <c r="I60" s="95"/>
      <c r="J60" s="95"/>
      <c r="K60" s="95"/>
      <c r="L60" s="95"/>
      <c r="M60" s="95"/>
      <c r="N60" s="95"/>
      <c r="O60" s="95"/>
    </row>
    <row r="61" spans="1:16" customFormat="1" ht="20.25" customHeight="1">
      <c r="A61" s="93" t="s">
        <v>170</v>
      </c>
      <c r="B61" s="94"/>
      <c r="C61" s="95"/>
      <c r="D61" s="95"/>
      <c r="E61" s="95"/>
      <c r="F61" s="95"/>
      <c r="G61" s="95"/>
      <c r="H61" s="95"/>
      <c r="I61" s="95"/>
      <c r="J61" s="95"/>
      <c r="K61" s="95"/>
      <c r="L61" s="95"/>
      <c r="M61" s="95"/>
      <c r="N61" s="95"/>
      <c r="O61" s="95"/>
    </row>
    <row r="62" spans="1:16" customFormat="1" ht="20.25" customHeight="1">
      <c r="A62" s="174" t="s">
        <v>171</v>
      </c>
      <c r="B62" s="174"/>
      <c r="C62" s="174"/>
      <c r="D62" s="174"/>
      <c r="E62" s="174"/>
      <c r="F62" s="174"/>
      <c r="G62" s="174"/>
      <c r="H62" s="174"/>
      <c r="I62" s="174"/>
      <c r="J62" s="174"/>
      <c r="K62" s="174"/>
      <c r="L62" s="174"/>
      <c r="M62" s="174"/>
      <c r="N62" s="174"/>
      <c r="O62" s="174"/>
    </row>
    <row r="63" spans="1:16" customFormat="1" ht="36" customHeight="1">
      <c r="A63" s="174" t="s">
        <v>176</v>
      </c>
      <c r="B63" s="174"/>
      <c r="C63" s="174"/>
      <c r="D63" s="174"/>
      <c r="E63" s="174"/>
      <c r="F63" s="174"/>
      <c r="G63" s="174"/>
      <c r="H63" s="174"/>
      <c r="I63" s="174"/>
      <c r="J63" s="174"/>
      <c r="K63" s="174"/>
      <c r="L63" s="174"/>
      <c r="M63" s="174"/>
      <c r="N63" s="174"/>
      <c r="O63" s="174"/>
    </row>
    <row r="64" spans="1:16" ht="15">
      <c r="A64" s="92" t="s">
        <v>145</v>
      </c>
      <c r="B64" s="71"/>
      <c r="C64" s="71"/>
      <c r="D64" s="71"/>
      <c r="E64" s="71"/>
      <c r="F64" s="71"/>
      <c r="G64" s="71"/>
      <c r="H64" s="71"/>
      <c r="I64" s="71"/>
      <c r="J64" s="71"/>
      <c r="K64" s="71"/>
      <c r="L64" s="71"/>
      <c r="M64" s="71"/>
      <c r="N64" s="71"/>
      <c r="O64" s="71"/>
    </row>
    <row r="65" spans="1:15" ht="15">
      <c r="A65" s="71" t="s">
        <v>168</v>
      </c>
      <c r="B65" s="71"/>
      <c r="C65" s="71"/>
      <c r="D65" s="71"/>
      <c r="E65" s="71"/>
      <c r="F65" s="71"/>
      <c r="G65" s="71"/>
      <c r="H65" s="71"/>
      <c r="I65" s="71"/>
      <c r="J65" s="71"/>
      <c r="K65" s="71"/>
      <c r="L65" s="71"/>
      <c r="M65" s="71"/>
      <c r="N65" s="71"/>
      <c r="O65" s="71"/>
    </row>
    <row r="66" spans="1:15" ht="15">
      <c r="A66" s="92" t="s">
        <v>146</v>
      </c>
      <c r="B66" s="71"/>
      <c r="C66" s="71"/>
      <c r="D66" s="71"/>
      <c r="E66" s="71"/>
      <c r="F66" s="71"/>
      <c r="G66" s="71"/>
      <c r="H66" s="71"/>
      <c r="I66" s="71"/>
      <c r="J66" s="71"/>
      <c r="K66" s="71"/>
      <c r="L66" s="71"/>
      <c r="M66" s="71"/>
      <c r="N66" s="71"/>
      <c r="O66" s="71"/>
    </row>
    <row r="67" spans="1:15" ht="15">
      <c r="A67" s="92" t="s">
        <v>147</v>
      </c>
      <c r="B67" s="71"/>
      <c r="C67" s="71"/>
      <c r="D67" s="71"/>
      <c r="E67" s="71"/>
      <c r="F67" s="71"/>
      <c r="G67" s="71"/>
      <c r="H67" s="71"/>
      <c r="I67" s="71"/>
      <c r="J67" s="71"/>
      <c r="K67" s="71"/>
      <c r="L67" s="71"/>
      <c r="M67" s="71"/>
      <c r="N67" s="71"/>
      <c r="O67" s="71"/>
    </row>
    <row r="68" spans="1:15">
      <c r="A68" s="47"/>
    </row>
  </sheetData>
  <mergeCells count="17">
    <mergeCell ref="A8:B8"/>
    <mergeCell ref="C8:O8"/>
    <mergeCell ref="C50:O50"/>
    <mergeCell ref="A63:O63"/>
    <mergeCell ref="A3:B3"/>
    <mergeCell ref="C3:O3"/>
    <mergeCell ref="A4:B4"/>
    <mergeCell ref="C4:O4"/>
    <mergeCell ref="A5:B5"/>
    <mergeCell ref="C5:O5"/>
    <mergeCell ref="A62:O62"/>
    <mergeCell ref="C28:J28"/>
    <mergeCell ref="C14:J14"/>
    <mergeCell ref="C12:J12"/>
    <mergeCell ref="A6:E6"/>
    <mergeCell ref="A7:B7"/>
    <mergeCell ref="C7:O7"/>
  </mergeCells>
  <pageMargins left="0.55118110236220474" right="0.19685039370078741" top="0.55118110236220474" bottom="0.43307086614173229" header="0.31496062992125984" footer="0.31496062992125984"/>
  <pageSetup paperSize="9" scale="54"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G45"/>
  <sheetViews>
    <sheetView tabSelected="1" view="pageBreakPreview" zoomScale="70" zoomScaleNormal="100" zoomScaleSheetLayoutView="70" workbookViewId="0">
      <selection activeCell="D12" sqref="D12"/>
    </sheetView>
  </sheetViews>
  <sheetFormatPr defaultRowHeight="15"/>
  <cols>
    <col min="1" max="1" width="6.5" style="185" customWidth="1"/>
    <col min="2" max="2" width="34.33203125" style="185" customWidth="1"/>
    <col min="3" max="3" width="16" style="185" customWidth="1"/>
    <col min="4" max="4" width="16.5" style="185" customWidth="1"/>
    <col min="5" max="5" width="11.6640625" style="185" hidden="1" customWidth="1"/>
    <col min="6" max="6" width="11.1640625" style="185" customWidth="1"/>
    <col min="7" max="7" width="60.83203125" style="185" customWidth="1"/>
    <col min="8" max="16384" width="9.33203125" style="185"/>
  </cols>
  <sheetData>
    <row r="1" spans="1:7" ht="26.25" customHeight="1">
      <c r="A1" s="184" t="s">
        <v>190</v>
      </c>
      <c r="B1" s="184"/>
      <c r="C1" s="184"/>
      <c r="D1" s="184"/>
      <c r="E1" s="184"/>
      <c r="F1" s="184"/>
      <c r="G1" s="184"/>
    </row>
    <row r="2" spans="1:7" ht="27.75" customHeight="1">
      <c r="A2" s="186" t="s">
        <v>191</v>
      </c>
      <c r="B2" s="186"/>
      <c r="C2" s="186"/>
      <c r="D2" s="186"/>
      <c r="E2" s="186"/>
      <c r="F2" s="186"/>
      <c r="G2" s="186"/>
    </row>
    <row r="3" spans="1:7" ht="28.5" customHeight="1">
      <c r="A3" s="186" t="s">
        <v>192</v>
      </c>
      <c r="B3" s="186"/>
      <c r="C3" s="186" t="s">
        <v>193</v>
      </c>
      <c r="D3" s="186"/>
      <c r="E3" s="186"/>
      <c r="F3" s="186"/>
      <c r="G3" s="186"/>
    </row>
    <row r="5" spans="1:7" ht="33.75" customHeight="1">
      <c r="A5" s="187" t="s">
        <v>194</v>
      </c>
      <c r="B5" s="187" t="s">
        <v>195</v>
      </c>
      <c r="C5" s="188" t="s">
        <v>63</v>
      </c>
      <c r="D5" s="189" t="s">
        <v>64</v>
      </c>
      <c r="E5" s="190" t="s">
        <v>196</v>
      </c>
      <c r="F5" s="191" t="s">
        <v>197</v>
      </c>
      <c r="G5" s="191" t="s">
        <v>198</v>
      </c>
    </row>
    <row r="6" spans="1:7">
      <c r="A6" s="192" t="s">
        <v>199</v>
      </c>
      <c r="B6" s="192">
        <v>1</v>
      </c>
      <c r="C6" s="193"/>
      <c r="D6" s="193"/>
      <c r="E6" s="193"/>
      <c r="F6" s="193"/>
      <c r="G6" s="193"/>
    </row>
    <row r="7" spans="1:7">
      <c r="A7" s="192" t="s">
        <v>200</v>
      </c>
      <c r="B7" s="194" t="s">
        <v>201</v>
      </c>
      <c r="C7" s="193"/>
      <c r="D7" s="193"/>
      <c r="E7" s="193"/>
      <c r="F7" s="193"/>
      <c r="G7" s="193"/>
    </row>
    <row r="8" spans="1:7" ht="49.5" customHeight="1">
      <c r="A8" s="192">
        <v>1</v>
      </c>
      <c r="B8" s="195" t="s">
        <v>202</v>
      </c>
      <c r="C8" s="196">
        <v>2999231</v>
      </c>
      <c r="D8" s="196">
        <v>214007</v>
      </c>
      <c r="E8" s="196">
        <f>+D8-C8</f>
        <v>-2785224</v>
      </c>
      <c r="F8" s="197">
        <f>+E8/C8</f>
        <v>-0.92864604293567254</v>
      </c>
      <c r="G8" s="198" t="s">
        <v>203</v>
      </c>
    </row>
    <row r="9" spans="1:7">
      <c r="A9" s="192"/>
      <c r="B9" s="194"/>
      <c r="C9" s="193"/>
      <c r="D9" s="193"/>
      <c r="E9" s="193"/>
      <c r="F9" s="199"/>
      <c r="G9" s="193"/>
    </row>
    <row r="10" spans="1:7">
      <c r="A10" s="192">
        <v>2</v>
      </c>
      <c r="B10" s="194" t="s">
        <v>204</v>
      </c>
      <c r="C10" s="193"/>
      <c r="D10" s="193"/>
      <c r="E10" s="193"/>
      <c r="F10" s="199"/>
      <c r="G10" s="193"/>
    </row>
    <row r="11" spans="1:7" ht="97.5" customHeight="1">
      <c r="A11" s="192">
        <v>2.1</v>
      </c>
      <c r="B11" s="195" t="s">
        <v>205</v>
      </c>
      <c r="C11" s="193">
        <v>12610292</v>
      </c>
      <c r="D11" s="193">
        <v>55624419</v>
      </c>
      <c r="E11" s="193">
        <f t="shared" ref="E11:E13" si="0">+D11-C11</f>
        <v>43014127</v>
      </c>
      <c r="F11" s="199">
        <f>+E11/C11</f>
        <v>3.4110333844767431</v>
      </c>
      <c r="G11" s="198" t="s">
        <v>206</v>
      </c>
    </row>
    <row r="12" spans="1:7" ht="240">
      <c r="A12" s="192">
        <v>2.2000000000000002</v>
      </c>
      <c r="B12" s="195" t="s">
        <v>207</v>
      </c>
      <c r="C12" s="193">
        <v>54067612</v>
      </c>
      <c r="D12" s="193">
        <v>69682380</v>
      </c>
      <c r="E12" s="193">
        <f t="shared" si="0"/>
        <v>15614768</v>
      </c>
      <c r="F12" s="199">
        <f>+E12/C12</f>
        <v>0.28880077041316343</v>
      </c>
      <c r="G12" s="196" t="s">
        <v>208</v>
      </c>
    </row>
    <row r="13" spans="1:7" ht="25.5">
      <c r="A13" s="192"/>
      <c r="B13" s="194" t="s">
        <v>209</v>
      </c>
      <c r="C13" s="200">
        <f>+SUM(C11:C12)</f>
        <v>66677904</v>
      </c>
      <c r="D13" s="200">
        <f>+SUM(D11:D12)</f>
        <v>125306799</v>
      </c>
      <c r="E13" s="200">
        <f t="shared" si="0"/>
        <v>58628895</v>
      </c>
      <c r="F13" s="201">
        <f>+E13/C13</f>
        <v>0.87928521268454984</v>
      </c>
      <c r="G13" s="193"/>
    </row>
    <row r="14" spans="1:7">
      <c r="A14" s="192"/>
      <c r="B14" s="194"/>
      <c r="C14" s="193"/>
      <c r="D14" s="193"/>
      <c r="E14" s="193"/>
      <c r="F14" s="193"/>
      <c r="G14" s="193"/>
    </row>
    <row r="15" spans="1:7">
      <c r="A15" s="192">
        <v>3</v>
      </c>
      <c r="B15" s="194" t="s">
        <v>210</v>
      </c>
      <c r="C15" s="193">
        <v>49291908</v>
      </c>
      <c r="D15" s="193">
        <v>50435273</v>
      </c>
      <c r="E15" s="193">
        <f t="shared" ref="E15:E16" si="1">+D15-C15</f>
        <v>1143365</v>
      </c>
      <c r="F15" s="199">
        <f t="shared" ref="F15:F16" si="2">+E15/C15</f>
        <v>2.3195795139437491E-2</v>
      </c>
      <c r="G15" s="193"/>
    </row>
    <row r="16" spans="1:7" ht="66" customHeight="1">
      <c r="A16" s="192">
        <v>4</v>
      </c>
      <c r="B16" s="194" t="s">
        <v>211</v>
      </c>
      <c r="C16" s="193">
        <v>39852183</v>
      </c>
      <c r="D16" s="193">
        <v>63009084</v>
      </c>
      <c r="E16" s="193">
        <f t="shared" si="1"/>
        <v>23156901</v>
      </c>
      <c r="F16" s="199">
        <f t="shared" si="2"/>
        <v>0.58106982495789505</v>
      </c>
      <c r="G16" s="198" t="s">
        <v>212</v>
      </c>
    </row>
    <row r="17" spans="1:7">
      <c r="A17" s="192"/>
      <c r="B17" s="194"/>
      <c r="C17" s="193"/>
      <c r="D17" s="193"/>
      <c r="E17" s="193"/>
      <c r="F17" s="193"/>
      <c r="G17" s="193"/>
    </row>
    <row r="18" spans="1:7">
      <c r="A18" s="192">
        <v>5</v>
      </c>
      <c r="B18" s="194" t="s">
        <v>213</v>
      </c>
      <c r="C18" s="193"/>
      <c r="D18" s="193"/>
      <c r="E18" s="193"/>
      <c r="F18" s="193"/>
      <c r="G18" s="193"/>
    </row>
    <row r="19" spans="1:7" ht="51.75" customHeight="1">
      <c r="A19" s="202">
        <v>5.0999999999999996</v>
      </c>
      <c r="B19" s="195" t="s">
        <v>214</v>
      </c>
      <c r="C19" s="193">
        <v>22187773</v>
      </c>
      <c r="D19" s="193">
        <v>19116947</v>
      </c>
      <c r="E19" s="193">
        <f t="shared" ref="E19:E35" si="3">+D19-C19</f>
        <v>-3070826</v>
      </c>
      <c r="F19" s="199">
        <f t="shared" ref="F19:F35" si="4">+E19/C19</f>
        <v>-0.13840172242613083</v>
      </c>
      <c r="G19" s="198" t="s">
        <v>215</v>
      </c>
    </row>
    <row r="20" spans="1:7" ht="69.75" customHeight="1">
      <c r="A20" s="202">
        <v>5.2</v>
      </c>
      <c r="B20" s="195" t="s">
        <v>216</v>
      </c>
      <c r="C20" s="193">
        <v>15441498</v>
      </c>
      <c r="D20" s="193">
        <v>19085304</v>
      </c>
      <c r="E20" s="193">
        <f t="shared" si="3"/>
        <v>3643806</v>
      </c>
      <c r="F20" s="199">
        <f t="shared" si="4"/>
        <v>0.23597490347115285</v>
      </c>
      <c r="G20" s="203" t="s">
        <v>217</v>
      </c>
    </row>
    <row r="21" spans="1:7" ht="66" customHeight="1">
      <c r="A21" s="202">
        <v>5.3</v>
      </c>
      <c r="B21" s="195" t="s">
        <v>218</v>
      </c>
      <c r="C21" s="193">
        <v>2603116</v>
      </c>
      <c r="D21" s="193">
        <v>3210186</v>
      </c>
      <c r="E21" s="193">
        <f t="shared" si="3"/>
        <v>607070</v>
      </c>
      <c r="F21" s="199">
        <f t="shared" si="4"/>
        <v>0.23320896955802201</v>
      </c>
      <c r="G21" s="203" t="s">
        <v>219</v>
      </c>
    </row>
    <row r="22" spans="1:7" ht="55.5" customHeight="1">
      <c r="A22" s="202">
        <v>5.4</v>
      </c>
      <c r="B22" s="195" t="s">
        <v>220</v>
      </c>
      <c r="C22" s="193">
        <v>4700506</v>
      </c>
      <c r="D22" s="193">
        <v>9963669</v>
      </c>
      <c r="E22" s="193">
        <f t="shared" si="3"/>
        <v>5263163</v>
      </c>
      <c r="F22" s="199">
        <f t="shared" si="4"/>
        <v>1.1197013683207724</v>
      </c>
      <c r="G22" s="198" t="s">
        <v>221</v>
      </c>
    </row>
    <row r="23" spans="1:7" ht="51.75" customHeight="1">
      <c r="A23" s="202">
        <v>5.5</v>
      </c>
      <c r="B23" s="195" t="s">
        <v>222</v>
      </c>
      <c r="C23" s="193">
        <v>1463122</v>
      </c>
      <c r="D23" s="193">
        <v>1805203</v>
      </c>
      <c r="E23" s="193">
        <f t="shared" si="3"/>
        <v>342081</v>
      </c>
      <c r="F23" s="199">
        <f t="shared" si="4"/>
        <v>0.233802102627122</v>
      </c>
      <c r="G23" s="198" t="s">
        <v>223</v>
      </c>
    </row>
    <row r="24" spans="1:7">
      <c r="A24" s="202">
        <v>5.6</v>
      </c>
      <c r="B24" s="195" t="s">
        <v>224</v>
      </c>
      <c r="C24" s="193">
        <v>0</v>
      </c>
      <c r="D24" s="193">
        <v>0</v>
      </c>
      <c r="E24" s="193">
        <f t="shared" si="3"/>
        <v>0</v>
      </c>
      <c r="F24" s="199">
        <v>0</v>
      </c>
      <c r="G24" s="193"/>
    </row>
    <row r="25" spans="1:7" ht="30">
      <c r="A25" s="202">
        <v>5.7</v>
      </c>
      <c r="B25" s="195" t="s">
        <v>225</v>
      </c>
      <c r="C25" s="193">
        <v>26025</v>
      </c>
      <c r="D25" s="193">
        <v>23550</v>
      </c>
      <c r="E25" s="193">
        <f t="shared" si="3"/>
        <v>-2475</v>
      </c>
      <c r="F25" s="199">
        <f t="shared" si="4"/>
        <v>-9.5100864553314124E-2</v>
      </c>
      <c r="G25" s="193" t="s">
        <v>226</v>
      </c>
    </row>
    <row r="26" spans="1:7">
      <c r="A26" s="202" t="s">
        <v>199</v>
      </c>
      <c r="B26" s="195" t="s">
        <v>199</v>
      </c>
      <c r="C26" s="193"/>
      <c r="D26" s="193"/>
      <c r="E26" s="193"/>
      <c r="F26" s="193"/>
      <c r="G26" s="193"/>
    </row>
    <row r="27" spans="1:7" ht="25.5">
      <c r="A27" s="202"/>
      <c r="B27" s="194" t="s">
        <v>227</v>
      </c>
      <c r="C27" s="200">
        <f>SUM(C19:C25)</f>
        <v>46422040</v>
      </c>
      <c r="D27" s="200">
        <f>SUM(D19:D25)</f>
        <v>53204859</v>
      </c>
      <c r="E27" s="200">
        <f t="shared" si="3"/>
        <v>6782819</v>
      </c>
      <c r="F27" s="201">
        <f t="shared" si="4"/>
        <v>0.14611204074616282</v>
      </c>
      <c r="G27" s="193"/>
    </row>
    <row r="28" spans="1:7">
      <c r="A28" s="192">
        <v>6</v>
      </c>
      <c r="B28" s="194" t="s">
        <v>228</v>
      </c>
      <c r="C28" s="193"/>
      <c r="D28" s="193"/>
      <c r="E28" s="193"/>
      <c r="F28" s="193"/>
      <c r="G28" s="193"/>
    </row>
    <row r="29" spans="1:7" ht="75">
      <c r="A29" s="202" t="s">
        <v>229</v>
      </c>
      <c r="B29" s="195" t="s">
        <v>230</v>
      </c>
      <c r="C29" s="193">
        <v>316381096</v>
      </c>
      <c r="D29" s="193">
        <v>397974964</v>
      </c>
      <c r="E29" s="193">
        <f t="shared" si="3"/>
        <v>81593868</v>
      </c>
      <c r="F29" s="199">
        <f t="shared" si="4"/>
        <v>0.257897418750961</v>
      </c>
      <c r="G29" s="198" t="s">
        <v>231</v>
      </c>
    </row>
    <row r="30" spans="1:7" ht="60" customHeight="1">
      <c r="A30" s="202">
        <v>6.2</v>
      </c>
      <c r="B30" s="195" t="s">
        <v>232</v>
      </c>
      <c r="C30" s="193">
        <v>14306352</v>
      </c>
      <c r="D30" s="193">
        <v>12277556</v>
      </c>
      <c r="E30" s="193">
        <f t="shared" si="3"/>
        <v>-2028796</v>
      </c>
      <c r="F30" s="199">
        <f t="shared" si="4"/>
        <v>-0.14181085436734675</v>
      </c>
      <c r="G30" s="198" t="s">
        <v>233</v>
      </c>
    </row>
    <row r="31" spans="1:7" ht="39.75" customHeight="1">
      <c r="A31" s="202">
        <v>6.3</v>
      </c>
      <c r="B31" s="195" t="s">
        <v>234</v>
      </c>
      <c r="C31" s="193">
        <v>11577425</v>
      </c>
      <c r="D31" s="193">
        <v>29651252</v>
      </c>
      <c r="E31" s="193">
        <f t="shared" si="3"/>
        <v>18073827</v>
      </c>
      <c r="F31" s="199">
        <f t="shared" si="4"/>
        <v>1.5611266754049367</v>
      </c>
      <c r="G31" s="193" t="s">
        <v>235</v>
      </c>
    </row>
    <row r="32" spans="1:7">
      <c r="A32" s="202">
        <v>6.4</v>
      </c>
      <c r="B32" s="195" t="s">
        <v>236</v>
      </c>
      <c r="C32" s="193">
        <v>0</v>
      </c>
      <c r="D32" s="193">
        <v>0</v>
      </c>
      <c r="E32" s="193">
        <f t="shared" si="3"/>
        <v>0</v>
      </c>
      <c r="F32" s="199">
        <v>0</v>
      </c>
      <c r="G32" s="193"/>
    </row>
    <row r="33" spans="1:7">
      <c r="A33" s="202">
        <v>6.5</v>
      </c>
      <c r="B33" s="195" t="s">
        <v>237</v>
      </c>
      <c r="C33" s="193">
        <v>0</v>
      </c>
      <c r="D33" s="193">
        <v>0</v>
      </c>
      <c r="E33" s="193">
        <f t="shared" si="3"/>
        <v>0</v>
      </c>
      <c r="F33" s="199">
        <v>0</v>
      </c>
      <c r="G33" s="193"/>
    </row>
    <row r="34" spans="1:7" ht="23.25" customHeight="1">
      <c r="A34" s="202">
        <v>6.6</v>
      </c>
      <c r="B34" s="195" t="s">
        <v>238</v>
      </c>
      <c r="C34" s="193">
        <v>13861326</v>
      </c>
      <c r="D34" s="193">
        <v>15433103</v>
      </c>
      <c r="E34" s="193">
        <f t="shared" si="3"/>
        <v>1571777</v>
      </c>
      <c r="F34" s="199">
        <f t="shared" si="4"/>
        <v>0.11339297553495242</v>
      </c>
      <c r="G34" s="193" t="s">
        <v>239</v>
      </c>
    </row>
    <row r="35" spans="1:7">
      <c r="A35" s="202"/>
      <c r="B35" s="194" t="s">
        <v>240</v>
      </c>
      <c r="C35" s="200">
        <f>+SUM(C29:C34)</f>
        <v>356126199</v>
      </c>
      <c r="D35" s="200">
        <f>+SUM(D29:D34)</f>
        <v>455336875</v>
      </c>
      <c r="E35" s="200">
        <f t="shared" si="3"/>
        <v>99210676</v>
      </c>
      <c r="F35" s="201">
        <f t="shared" si="4"/>
        <v>0.27858291886017633</v>
      </c>
      <c r="G35" s="193"/>
    </row>
    <row r="36" spans="1:7">
      <c r="A36" s="202">
        <v>7</v>
      </c>
      <c r="B36" s="195" t="s">
        <v>241</v>
      </c>
      <c r="C36" s="193"/>
      <c r="D36" s="193"/>
      <c r="E36" s="193"/>
      <c r="F36" s="193"/>
      <c r="G36" s="193"/>
    </row>
    <row r="37" spans="1:7">
      <c r="A37" s="202"/>
      <c r="B37" s="195"/>
      <c r="C37" s="193"/>
      <c r="D37" s="193"/>
      <c r="E37" s="193"/>
      <c r="F37" s="193"/>
      <c r="G37" s="193"/>
    </row>
    <row r="38" spans="1:7">
      <c r="A38" s="202"/>
      <c r="B38" s="195"/>
      <c r="C38" s="193"/>
      <c r="D38" s="193"/>
      <c r="E38" s="193"/>
      <c r="F38" s="193"/>
      <c r="G38" s="193"/>
    </row>
    <row r="39" spans="1:7" ht="36.75" customHeight="1">
      <c r="A39" s="202">
        <v>9.1</v>
      </c>
      <c r="B39" s="195" t="s">
        <v>242</v>
      </c>
      <c r="C39" s="193">
        <v>106468110</v>
      </c>
      <c r="D39" s="193">
        <v>291246485</v>
      </c>
      <c r="E39" s="193">
        <f t="shared" ref="E39:E44" si="5">+D39-C39</f>
        <v>184778375</v>
      </c>
      <c r="F39" s="199">
        <f t="shared" ref="F39:F44" si="6">+E39/C39</f>
        <v>1.7355278965692169</v>
      </c>
      <c r="G39" s="193" t="s">
        <v>243</v>
      </c>
    </row>
    <row r="40" spans="1:7">
      <c r="A40" s="202"/>
      <c r="B40" s="195"/>
      <c r="C40" s="193"/>
      <c r="D40" s="193"/>
      <c r="E40" s="193"/>
      <c r="F40" s="193"/>
      <c r="G40" s="193"/>
    </row>
    <row r="41" spans="1:7" ht="52.5" customHeight="1">
      <c r="A41" s="202">
        <v>10</v>
      </c>
      <c r="B41" s="194" t="s">
        <v>244</v>
      </c>
      <c r="C41" s="193">
        <v>31312588</v>
      </c>
      <c r="D41" s="193">
        <v>21466141</v>
      </c>
      <c r="E41" s="193">
        <f t="shared" si="5"/>
        <v>-9846447</v>
      </c>
      <c r="F41" s="199">
        <f t="shared" si="6"/>
        <v>-0.31445650547952153</v>
      </c>
      <c r="G41" s="198" t="s">
        <v>245</v>
      </c>
    </row>
    <row r="42" spans="1:7">
      <c r="A42" s="202">
        <v>11</v>
      </c>
      <c r="B42" s="194" t="s">
        <v>246</v>
      </c>
      <c r="C42" s="204">
        <f>C8+C13+C15+C16+C27+C35+C36+C39+C41</f>
        <v>699150163</v>
      </c>
      <c r="D42" s="204">
        <f>D8+D13+D15+D16+D27+D35+D36+D39+D41</f>
        <v>1060219523</v>
      </c>
      <c r="E42" s="200">
        <f t="shared" si="5"/>
        <v>361069360</v>
      </c>
      <c r="F42" s="201">
        <f t="shared" si="6"/>
        <v>0.51644035731991955</v>
      </c>
      <c r="G42" s="193"/>
    </row>
    <row r="43" spans="1:7" ht="124.5" customHeight="1">
      <c r="A43" s="202">
        <v>12</v>
      </c>
      <c r="B43" s="194" t="s">
        <v>247</v>
      </c>
      <c r="C43" s="193">
        <v>11720851</v>
      </c>
      <c r="D43" s="193">
        <v>7544463</v>
      </c>
      <c r="E43" s="193">
        <f t="shared" si="5"/>
        <v>-4176388</v>
      </c>
      <c r="F43" s="199">
        <f t="shared" si="6"/>
        <v>-0.35632122616352685</v>
      </c>
      <c r="G43" s="205" t="s">
        <v>248</v>
      </c>
    </row>
    <row r="44" spans="1:7">
      <c r="A44" s="202">
        <v>13</v>
      </c>
      <c r="B44" s="194" t="s">
        <v>249</v>
      </c>
      <c r="C44" s="204">
        <f>C42-C43</f>
        <v>687429312</v>
      </c>
      <c r="D44" s="204">
        <f>D42-D43</f>
        <v>1052675060</v>
      </c>
      <c r="E44" s="200">
        <f t="shared" si="5"/>
        <v>365245748</v>
      </c>
      <c r="F44" s="201">
        <f t="shared" si="6"/>
        <v>0.53132117240877852</v>
      </c>
      <c r="G44" s="193"/>
    </row>
    <row r="45" spans="1:7" ht="40.5" customHeight="1">
      <c r="A45" s="202">
        <v>14</v>
      </c>
      <c r="B45" s="195" t="s">
        <v>250</v>
      </c>
      <c r="C45" s="193"/>
      <c r="D45" s="193"/>
      <c r="E45" s="193"/>
      <c r="F45" s="193"/>
      <c r="G45" s="193"/>
    </row>
  </sheetData>
  <mergeCells count="4">
    <mergeCell ref="A1:G1"/>
    <mergeCell ref="A2:G2"/>
    <mergeCell ref="A3:B3"/>
    <mergeCell ref="C3:G3"/>
  </mergeCells>
  <pageMargins left="0.62" right="0.23622047244094491" top="0.74803149606299213" bottom="0.56999999999999995" header="0.31496062992125984" footer="0.31496062992125984"/>
  <pageSetup paperSize="9" scale="75" orientation="portrait" r:id="rId1"/>
  <rowBreaks count="1" manualBreakCount="1">
    <brk id="23" max="6" man="1"/>
  </rowBreaks>
</worksheet>
</file>

<file path=xl/worksheets/sheet5.xml><?xml version="1.0" encoding="utf-8"?>
<worksheet xmlns="http://schemas.openxmlformats.org/spreadsheetml/2006/main" xmlns:r="http://schemas.openxmlformats.org/officeDocument/2006/relationships">
  <dimension ref="A1:I45"/>
  <sheetViews>
    <sheetView view="pageBreakPreview" topLeftCell="A34" zoomScale="60" zoomScaleNormal="100" workbookViewId="0">
      <selection activeCell="D12" sqref="D12"/>
    </sheetView>
  </sheetViews>
  <sheetFormatPr defaultRowHeight="15"/>
  <cols>
    <col min="1" max="1" width="12.33203125" style="223" customWidth="1"/>
    <col min="2" max="2" width="32.5" style="206" customWidth="1"/>
    <col min="3" max="3" width="16.5" style="206" customWidth="1"/>
    <col min="4" max="4" width="16.83203125" style="206" customWidth="1"/>
    <col min="5" max="5" width="16.83203125" style="206" hidden="1" customWidth="1"/>
    <col min="6" max="6" width="11.1640625" style="206" customWidth="1"/>
    <col min="7" max="7" width="52" style="206" customWidth="1"/>
    <col min="8" max="8" width="9.33203125" style="206"/>
    <col min="9" max="9" width="35.33203125" style="206" customWidth="1"/>
    <col min="10" max="16384" width="9.33203125" style="206"/>
  </cols>
  <sheetData>
    <row r="1" spans="1:9" ht="23.25" customHeight="1">
      <c r="A1" s="184" t="s">
        <v>190</v>
      </c>
      <c r="B1" s="184"/>
      <c r="C1" s="184"/>
      <c r="D1" s="184"/>
      <c r="E1" s="184"/>
      <c r="F1" s="184"/>
      <c r="G1" s="184"/>
    </row>
    <row r="2" spans="1:9" ht="27.75" customHeight="1">
      <c r="A2" s="207" t="s">
        <v>251</v>
      </c>
      <c r="B2" s="207"/>
      <c r="C2" s="207"/>
      <c r="D2" s="207"/>
      <c r="E2" s="207"/>
      <c r="F2" s="207"/>
      <c r="G2" s="207"/>
    </row>
    <row r="3" spans="1:9" ht="25.5" customHeight="1">
      <c r="A3" s="207" t="s">
        <v>192</v>
      </c>
      <c r="B3" s="207"/>
      <c r="C3" s="186" t="s">
        <v>193</v>
      </c>
      <c r="D3" s="186"/>
      <c r="E3" s="186"/>
      <c r="F3" s="186"/>
      <c r="G3" s="186"/>
    </row>
    <row r="5" spans="1:9" ht="31.5">
      <c r="A5" s="187" t="s">
        <v>194</v>
      </c>
      <c r="B5" s="208" t="s">
        <v>195</v>
      </c>
      <c r="C5" s="209" t="s">
        <v>76</v>
      </c>
      <c r="D5" s="210" t="s">
        <v>63</v>
      </c>
      <c r="E5" s="211" t="s">
        <v>196</v>
      </c>
      <c r="F5" s="212" t="s">
        <v>197</v>
      </c>
      <c r="G5" s="212" t="s">
        <v>198</v>
      </c>
    </row>
    <row r="6" spans="1:9">
      <c r="A6" s="192" t="s">
        <v>199</v>
      </c>
      <c r="B6" s="213">
        <v>1</v>
      </c>
      <c r="C6" s="214"/>
      <c r="D6" s="214"/>
      <c r="E6" s="214"/>
      <c r="F6" s="214"/>
      <c r="G6" s="214"/>
    </row>
    <row r="7" spans="1:9">
      <c r="A7" s="192" t="s">
        <v>200</v>
      </c>
      <c r="B7" s="213" t="s">
        <v>201</v>
      </c>
      <c r="C7" s="214"/>
      <c r="D7" s="214"/>
      <c r="E7" s="214"/>
      <c r="F7" s="214"/>
      <c r="G7" s="214"/>
    </row>
    <row r="8" spans="1:9" ht="72.75" customHeight="1">
      <c r="A8" s="192">
        <v>1</v>
      </c>
      <c r="B8" s="215" t="s">
        <v>202</v>
      </c>
      <c r="C8" s="214">
        <v>18333699</v>
      </c>
      <c r="D8" s="214">
        <v>2999231</v>
      </c>
      <c r="E8" s="214">
        <f>+D8-C8</f>
        <v>-15334468</v>
      </c>
      <c r="F8" s="216">
        <f>+E8/C8</f>
        <v>-0.83640884471813348</v>
      </c>
      <c r="G8" s="198" t="s">
        <v>252</v>
      </c>
    </row>
    <row r="9" spans="1:9">
      <c r="A9" s="192"/>
      <c r="B9" s="213"/>
      <c r="C9" s="214"/>
      <c r="D9" s="214"/>
      <c r="E9" s="214"/>
      <c r="F9" s="216"/>
      <c r="G9" s="214"/>
    </row>
    <row r="10" spans="1:9">
      <c r="A10" s="192">
        <v>2</v>
      </c>
      <c r="B10" s="213" t="s">
        <v>204</v>
      </c>
      <c r="C10" s="214"/>
      <c r="D10" s="214"/>
      <c r="E10" s="214"/>
      <c r="F10" s="216"/>
      <c r="G10" s="214"/>
    </row>
    <row r="11" spans="1:9" ht="25.5">
      <c r="A11" s="192">
        <v>2.1</v>
      </c>
      <c r="B11" s="215" t="s">
        <v>205</v>
      </c>
      <c r="C11" s="214">
        <v>11684370</v>
      </c>
      <c r="D11" s="214">
        <v>12610292</v>
      </c>
      <c r="E11" s="214">
        <f t="shared" ref="E11:E12" si="0">+D11-C11</f>
        <v>925922</v>
      </c>
      <c r="F11" s="216">
        <f>+E11/C11</f>
        <v>7.9244494996307036E-2</v>
      </c>
      <c r="G11" s="203"/>
    </row>
    <row r="12" spans="1:9" ht="359.25" customHeight="1">
      <c r="A12" s="192">
        <v>2.2000000000000002</v>
      </c>
      <c r="B12" s="215" t="s">
        <v>207</v>
      </c>
      <c r="C12" s="214">
        <v>44544592</v>
      </c>
      <c r="D12" s="214">
        <v>54067612</v>
      </c>
      <c r="E12" s="214">
        <f t="shared" si="0"/>
        <v>9523020</v>
      </c>
      <c r="F12" s="216">
        <f>+E12/C12</f>
        <v>0.21378622123197358</v>
      </c>
      <c r="G12" s="198" t="s">
        <v>253</v>
      </c>
      <c r="I12" s="203"/>
    </row>
    <row r="13" spans="1:9" ht="25.5">
      <c r="A13" s="192"/>
      <c r="B13" s="213" t="s">
        <v>209</v>
      </c>
      <c r="C13" s="217">
        <f>+SUM(C11:C12)</f>
        <v>56228962</v>
      </c>
      <c r="D13" s="217">
        <f>+SUM(D11:D12)</f>
        <v>66677904</v>
      </c>
      <c r="E13" s="217">
        <f>+SUM(E11:E12)</f>
        <v>10448942</v>
      </c>
      <c r="F13" s="218">
        <f>+E13/C13</f>
        <v>0.18582847038862285</v>
      </c>
      <c r="G13" s="214"/>
    </row>
    <row r="14" spans="1:9">
      <c r="A14" s="192"/>
      <c r="B14" s="213"/>
      <c r="C14" s="214"/>
      <c r="D14" s="214"/>
      <c r="E14" s="214"/>
      <c r="F14" s="214"/>
      <c r="G14" s="214"/>
    </row>
    <row r="15" spans="1:9" ht="141.75" customHeight="1">
      <c r="A15" s="192">
        <v>3</v>
      </c>
      <c r="B15" s="213" t="s">
        <v>210</v>
      </c>
      <c r="C15" s="214">
        <v>33566132</v>
      </c>
      <c r="D15" s="214">
        <v>49291908</v>
      </c>
      <c r="E15" s="214">
        <f t="shared" ref="E15:E16" si="1">+D15-C15</f>
        <v>15725776</v>
      </c>
      <c r="F15" s="216">
        <f t="shared" ref="F15:F16" si="2">+E15/C15</f>
        <v>0.46850128576030148</v>
      </c>
      <c r="G15" s="203" t="s">
        <v>254</v>
      </c>
    </row>
    <row r="16" spans="1:9" ht="66" customHeight="1">
      <c r="A16" s="192">
        <v>4</v>
      </c>
      <c r="B16" s="213" t="s">
        <v>211</v>
      </c>
      <c r="C16" s="214">
        <v>31816347</v>
      </c>
      <c r="D16" s="214">
        <v>39852183</v>
      </c>
      <c r="E16" s="214">
        <f t="shared" si="1"/>
        <v>8035836</v>
      </c>
      <c r="F16" s="216">
        <f t="shared" si="2"/>
        <v>0.25256941030973795</v>
      </c>
      <c r="G16" s="203" t="s">
        <v>255</v>
      </c>
    </row>
    <row r="17" spans="1:7">
      <c r="A17" s="192"/>
      <c r="B17" s="213"/>
      <c r="C17" s="214"/>
      <c r="D17" s="214"/>
      <c r="E17" s="214"/>
      <c r="F17" s="214"/>
      <c r="G17" s="214"/>
    </row>
    <row r="18" spans="1:7">
      <c r="A18" s="192">
        <v>5</v>
      </c>
      <c r="B18" s="213" t="s">
        <v>213</v>
      </c>
      <c r="C18" s="214"/>
      <c r="D18" s="214"/>
      <c r="E18" s="214"/>
      <c r="F18" s="214"/>
      <c r="G18" s="214"/>
    </row>
    <row r="19" spans="1:7">
      <c r="A19" s="202">
        <v>5.0999999999999996</v>
      </c>
      <c r="B19" s="215" t="s">
        <v>214</v>
      </c>
      <c r="C19" s="214">
        <v>22417697</v>
      </c>
      <c r="D19" s="214">
        <v>22187773</v>
      </c>
      <c r="E19" s="214">
        <f t="shared" ref="E19:E35" si="3">+D19-C19</f>
        <v>-229924</v>
      </c>
      <c r="F19" s="216">
        <f t="shared" ref="F19:F35" si="4">+E19/C19</f>
        <v>-1.0256361302412108E-2</v>
      </c>
      <c r="G19" s="214"/>
    </row>
    <row r="20" spans="1:7">
      <c r="A20" s="202">
        <v>5.2</v>
      </c>
      <c r="B20" s="215" t="s">
        <v>216</v>
      </c>
      <c r="C20" s="214">
        <v>14190760</v>
      </c>
      <c r="D20" s="214">
        <v>15441498</v>
      </c>
      <c r="E20" s="214">
        <f t="shared" si="3"/>
        <v>1250738</v>
      </c>
      <c r="F20" s="216">
        <f t="shared" si="4"/>
        <v>8.8137492283711372E-2</v>
      </c>
      <c r="G20" s="203"/>
    </row>
    <row r="21" spans="1:7" ht="95.25" customHeight="1">
      <c r="A21" s="202">
        <v>5.3</v>
      </c>
      <c r="B21" s="215" t="s">
        <v>218</v>
      </c>
      <c r="C21" s="214">
        <v>3636372</v>
      </c>
      <c r="D21" s="214">
        <v>2603116</v>
      </c>
      <c r="E21" s="214">
        <f t="shared" si="3"/>
        <v>-1033256</v>
      </c>
      <c r="F21" s="216">
        <f t="shared" si="4"/>
        <v>-0.2841447464670831</v>
      </c>
      <c r="G21" s="203" t="s">
        <v>256</v>
      </c>
    </row>
    <row r="22" spans="1:7" ht="88.5" customHeight="1">
      <c r="A22" s="202">
        <v>5.4</v>
      </c>
      <c r="B22" s="215" t="s">
        <v>220</v>
      </c>
      <c r="C22" s="214">
        <v>5213255</v>
      </c>
      <c r="D22" s="214">
        <v>4700506</v>
      </c>
      <c r="E22" s="214">
        <f t="shared" si="3"/>
        <v>-512749</v>
      </c>
      <c r="F22" s="216">
        <f t="shared" si="4"/>
        <v>-9.835486658527158E-2</v>
      </c>
      <c r="G22" s="203" t="s">
        <v>257</v>
      </c>
    </row>
    <row r="23" spans="1:7">
      <c r="A23" s="202">
        <v>5.5</v>
      </c>
      <c r="B23" s="215" t="s">
        <v>222</v>
      </c>
      <c r="C23" s="214">
        <v>1439520</v>
      </c>
      <c r="D23" s="214">
        <v>1463122</v>
      </c>
      <c r="E23" s="214">
        <f t="shared" si="3"/>
        <v>23602</v>
      </c>
      <c r="F23" s="216">
        <f t="shared" si="4"/>
        <v>1.6395743025452929E-2</v>
      </c>
      <c r="G23" s="214"/>
    </row>
    <row r="24" spans="1:7">
      <c r="A24" s="202">
        <v>5.6</v>
      </c>
      <c r="B24" s="215" t="s">
        <v>224</v>
      </c>
      <c r="C24" s="214">
        <v>0</v>
      </c>
      <c r="D24" s="214">
        <v>0</v>
      </c>
      <c r="E24" s="214">
        <f t="shared" si="3"/>
        <v>0</v>
      </c>
      <c r="F24" s="216">
        <v>0</v>
      </c>
      <c r="G24" s="214"/>
    </row>
    <row r="25" spans="1:7">
      <c r="A25" s="202">
        <v>5.7</v>
      </c>
      <c r="B25" s="215" t="s">
        <v>225</v>
      </c>
      <c r="C25" s="214">
        <v>26750</v>
      </c>
      <c r="D25" s="214">
        <v>26025</v>
      </c>
      <c r="E25" s="214">
        <f t="shared" si="3"/>
        <v>-725</v>
      </c>
      <c r="F25" s="216">
        <f t="shared" si="4"/>
        <v>-2.7102803738317756E-2</v>
      </c>
      <c r="G25" s="214"/>
    </row>
    <row r="26" spans="1:7">
      <c r="A26" s="202" t="s">
        <v>199</v>
      </c>
      <c r="B26" s="215" t="s">
        <v>199</v>
      </c>
      <c r="C26" s="214"/>
      <c r="D26" s="214"/>
      <c r="E26" s="214"/>
      <c r="F26" s="214"/>
      <c r="G26" s="214"/>
    </row>
    <row r="27" spans="1:7" ht="25.5">
      <c r="A27" s="202"/>
      <c r="B27" s="213" t="s">
        <v>227</v>
      </c>
      <c r="C27" s="217">
        <f>SUM(C19:C25)</f>
        <v>46924354</v>
      </c>
      <c r="D27" s="217">
        <f>SUM(D19:D25)</f>
        <v>46422040</v>
      </c>
      <c r="E27" s="217">
        <f t="shared" si="3"/>
        <v>-502314</v>
      </c>
      <c r="F27" s="218">
        <f t="shared" si="4"/>
        <v>-1.0704761114026205E-2</v>
      </c>
      <c r="G27" s="214"/>
    </row>
    <row r="28" spans="1:7">
      <c r="A28" s="192">
        <v>6</v>
      </c>
      <c r="B28" s="213" t="s">
        <v>228</v>
      </c>
      <c r="C28" s="214"/>
      <c r="D28" s="214"/>
      <c r="E28" s="214"/>
      <c r="F28" s="214"/>
      <c r="G28" s="214"/>
    </row>
    <row r="29" spans="1:7" ht="25.5">
      <c r="A29" s="202" t="s">
        <v>229</v>
      </c>
      <c r="B29" s="215" t="s">
        <v>258</v>
      </c>
      <c r="C29" s="214">
        <v>312417536</v>
      </c>
      <c r="D29" s="214">
        <v>316381096</v>
      </c>
      <c r="E29" s="214">
        <f t="shared" si="3"/>
        <v>3963560</v>
      </c>
      <c r="F29" s="216">
        <f t="shared" si="4"/>
        <v>1.2686739837804752E-2</v>
      </c>
      <c r="G29" s="203"/>
    </row>
    <row r="30" spans="1:7" ht="95.25" customHeight="1">
      <c r="A30" s="202">
        <v>6.2</v>
      </c>
      <c r="B30" s="215" t="s">
        <v>232</v>
      </c>
      <c r="C30" s="214">
        <v>20298174</v>
      </c>
      <c r="D30" s="214">
        <v>14306352</v>
      </c>
      <c r="E30" s="214">
        <f t="shared" si="3"/>
        <v>-5991822</v>
      </c>
      <c r="F30" s="216">
        <f t="shared" si="4"/>
        <v>-0.29519019789661866</v>
      </c>
      <c r="G30" s="203" t="s">
        <v>259</v>
      </c>
    </row>
    <row r="31" spans="1:7">
      <c r="A31" s="202">
        <v>6.3</v>
      </c>
      <c r="B31" s="215" t="s">
        <v>234</v>
      </c>
      <c r="C31" s="214">
        <v>11552363</v>
      </c>
      <c r="D31" s="214">
        <v>11577425</v>
      </c>
      <c r="E31" s="214">
        <f t="shared" si="3"/>
        <v>25062</v>
      </c>
      <c r="F31" s="216">
        <f t="shared" si="4"/>
        <v>2.1694262896690486E-3</v>
      </c>
      <c r="G31" s="214"/>
    </row>
    <row r="32" spans="1:7" ht="57.75" customHeight="1">
      <c r="A32" s="202">
        <v>6.4</v>
      </c>
      <c r="B32" s="215" t="s">
        <v>236</v>
      </c>
      <c r="C32" s="214">
        <v>4154974</v>
      </c>
      <c r="D32" s="214">
        <v>0</v>
      </c>
      <c r="E32" s="214">
        <f t="shared" si="3"/>
        <v>-4154974</v>
      </c>
      <c r="F32" s="216">
        <f t="shared" si="4"/>
        <v>-1</v>
      </c>
      <c r="G32" s="219" t="s">
        <v>260</v>
      </c>
    </row>
    <row r="33" spans="1:7">
      <c r="A33" s="202">
        <v>6.5</v>
      </c>
      <c r="B33" s="215" t="s">
        <v>237</v>
      </c>
      <c r="C33" s="214">
        <v>0</v>
      </c>
      <c r="D33" s="214">
        <v>0</v>
      </c>
      <c r="E33" s="214">
        <f t="shared" si="3"/>
        <v>0</v>
      </c>
      <c r="F33" s="216">
        <v>0</v>
      </c>
      <c r="G33" s="214"/>
    </row>
    <row r="34" spans="1:7" ht="48.75" customHeight="1">
      <c r="A34" s="202">
        <v>6.6</v>
      </c>
      <c r="B34" s="215" t="s">
        <v>238</v>
      </c>
      <c r="C34" s="214">
        <v>12381370</v>
      </c>
      <c r="D34" s="214">
        <v>13861326</v>
      </c>
      <c r="E34" s="214">
        <f t="shared" si="3"/>
        <v>1479956</v>
      </c>
      <c r="F34" s="216">
        <f t="shared" si="4"/>
        <v>0.11953087582391933</v>
      </c>
      <c r="G34" s="193" t="s">
        <v>261</v>
      </c>
    </row>
    <row r="35" spans="1:7">
      <c r="A35" s="202"/>
      <c r="B35" s="213" t="s">
        <v>240</v>
      </c>
      <c r="C35" s="217">
        <f>+SUM(C29:C34)</f>
        <v>360804417</v>
      </c>
      <c r="D35" s="217">
        <f>+SUM(D29:D34)</f>
        <v>356126199</v>
      </c>
      <c r="E35" s="217">
        <f t="shared" si="3"/>
        <v>-4678218</v>
      </c>
      <c r="F35" s="218">
        <f t="shared" si="4"/>
        <v>-1.2966077408082284E-2</v>
      </c>
      <c r="G35" s="214"/>
    </row>
    <row r="36" spans="1:7">
      <c r="A36" s="202">
        <v>7</v>
      </c>
      <c r="B36" s="215" t="s">
        <v>241</v>
      </c>
      <c r="C36" s="214"/>
      <c r="D36" s="214"/>
      <c r="E36" s="214"/>
      <c r="F36" s="214"/>
      <c r="G36" s="214"/>
    </row>
    <row r="37" spans="1:7" ht="3.75" hidden="1" customHeight="1">
      <c r="A37" s="202"/>
      <c r="B37" s="215"/>
      <c r="C37" s="214"/>
      <c r="D37" s="214"/>
      <c r="E37" s="214"/>
      <c r="F37" s="214"/>
      <c r="G37" s="214"/>
    </row>
    <row r="38" spans="1:7" ht="6" hidden="1" customHeight="1">
      <c r="A38" s="202"/>
      <c r="B38" s="215"/>
      <c r="C38" s="214"/>
      <c r="D38" s="214"/>
      <c r="E38" s="214"/>
      <c r="F38" s="214"/>
      <c r="G38" s="214"/>
    </row>
    <row r="39" spans="1:7" ht="18.75" customHeight="1">
      <c r="A39" s="202">
        <v>9.1</v>
      </c>
      <c r="B39" s="215" t="s">
        <v>242</v>
      </c>
      <c r="C39" s="214">
        <v>176367687</v>
      </c>
      <c r="D39" s="214">
        <v>106468110</v>
      </c>
      <c r="E39" s="214">
        <f t="shared" ref="E39:E44" si="5">+D39-C39</f>
        <v>-69899577</v>
      </c>
      <c r="F39" s="216">
        <f t="shared" ref="F39:F44" si="6">+E39/C39</f>
        <v>-0.39632870504221107</v>
      </c>
      <c r="G39" s="220"/>
    </row>
    <row r="40" spans="1:7">
      <c r="A40" s="202"/>
      <c r="B40" s="215"/>
      <c r="C40" s="214"/>
      <c r="D40" s="214"/>
      <c r="E40" s="214"/>
      <c r="F40" s="214"/>
      <c r="G40" s="214"/>
    </row>
    <row r="41" spans="1:7" ht="88.5" customHeight="1">
      <c r="A41" s="202">
        <v>10</v>
      </c>
      <c r="B41" s="213" t="s">
        <v>244</v>
      </c>
      <c r="C41" s="214">
        <v>21448703</v>
      </c>
      <c r="D41" s="214">
        <v>31312588</v>
      </c>
      <c r="E41" s="214">
        <f t="shared" si="5"/>
        <v>9863885</v>
      </c>
      <c r="F41" s="216">
        <f t="shared" si="6"/>
        <v>0.45988258590740894</v>
      </c>
      <c r="G41" s="203" t="s">
        <v>262</v>
      </c>
    </row>
    <row r="42" spans="1:7">
      <c r="A42" s="202">
        <v>11</v>
      </c>
      <c r="B42" s="213" t="s">
        <v>246</v>
      </c>
      <c r="C42" s="221">
        <f>C8+C13+C15+C16+C27+C35+C36+C39+C41</f>
        <v>745490301</v>
      </c>
      <c r="D42" s="221">
        <f>D8+D13+D15+D16+D27+D35+D36+D39+D41</f>
        <v>699150163</v>
      </c>
      <c r="E42" s="217">
        <f t="shared" si="5"/>
        <v>-46340138</v>
      </c>
      <c r="F42" s="218">
        <f t="shared" si="6"/>
        <v>-6.2160618237204937E-2</v>
      </c>
      <c r="G42" s="214"/>
    </row>
    <row r="43" spans="1:7" ht="51" customHeight="1">
      <c r="A43" s="202">
        <v>12</v>
      </c>
      <c r="B43" s="213" t="s">
        <v>247</v>
      </c>
      <c r="C43" s="214">
        <v>8096002</v>
      </c>
      <c r="D43" s="214">
        <v>11720851</v>
      </c>
      <c r="E43" s="214">
        <f t="shared" si="5"/>
        <v>3624849</v>
      </c>
      <c r="F43" s="216">
        <f t="shared" si="6"/>
        <v>0.44773321449278297</v>
      </c>
      <c r="G43" s="222" t="s">
        <v>263</v>
      </c>
    </row>
    <row r="44" spans="1:7">
      <c r="A44" s="202">
        <v>13</v>
      </c>
      <c r="B44" s="213" t="s">
        <v>249</v>
      </c>
      <c r="C44" s="221">
        <f>C42-C43</f>
        <v>737394299</v>
      </c>
      <c r="D44" s="221">
        <f>D42-D43</f>
        <v>687429312</v>
      </c>
      <c r="E44" s="217">
        <f t="shared" si="5"/>
        <v>-49964987</v>
      </c>
      <c r="F44" s="218">
        <f t="shared" si="6"/>
        <v>-6.7758846342803089E-2</v>
      </c>
      <c r="G44" s="214"/>
    </row>
    <row r="45" spans="1:7" ht="38.25" customHeight="1">
      <c r="A45" s="202">
        <v>14</v>
      </c>
      <c r="B45" s="215" t="s">
        <v>250</v>
      </c>
      <c r="C45" s="214"/>
      <c r="D45" s="214"/>
      <c r="E45" s="214"/>
      <c r="F45" s="214"/>
      <c r="G45" s="214"/>
    </row>
  </sheetData>
  <mergeCells count="4">
    <mergeCell ref="A1:G1"/>
    <mergeCell ref="A2:G2"/>
    <mergeCell ref="A3:B3"/>
    <mergeCell ref="C3:G3"/>
  </mergeCells>
  <pageMargins left="0.51181102362204722" right="0.31496062992125984"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dimension ref="A1:G45"/>
  <sheetViews>
    <sheetView view="pageBreakPreview" topLeftCell="A25" zoomScale="60" zoomScaleNormal="100" workbookViewId="0">
      <selection activeCell="D12" sqref="D12"/>
    </sheetView>
  </sheetViews>
  <sheetFormatPr defaultRowHeight="18.75"/>
  <cols>
    <col min="1" max="1" width="8.5" style="225" customWidth="1"/>
    <col min="2" max="2" width="37.5" style="225" customWidth="1"/>
    <col min="3" max="3" width="21.6640625" style="225" customWidth="1"/>
    <col min="4" max="4" width="21.1640625" style="225" customWidth="1"/>
    <col min="5" max="5" width="0.1640625" style="225" hidden="1" customWidth="1"/>
    <col min="6" max="6" width="10" style="225" customWidth="1"/>
    <col min="7" max="7" width="59.5" style="244" customWidth="1"/>
    <col min="8" max="16384" width="9.33203125" style="225"/>
  </cols>
  <sheetData>
    <row r="1" spans="1:7" ht="30" customHeight="1">
      <c r="A1" s="224" t="s">
        <v>190</v>
      </c>
      <c r="B1" s="224"/>
      <c r="C1" s="224"/>
      <c r="D1" s="224"/>
      <c r="E1" s="224"/>
      <c r="F1" s="224"/>
      <c r="G1" s="224"/>
    </row>
    <row r="2" spans="1:7" ht="21" customHeight="1">
      <c r="A2" s="186" t="s">
        <v>191</v>
      </c>
      <c r="B2" s="186"/>
      <c r="C2" s="186"/>
      <c r="D2" s="186"/>
      <c r="E2" s="186"/>
      <c r="F2" s="186"/>
      <c r="G2" s="186"/>
    </row>
    <row r="3" spans="1:7" ht="20.25" customHeight="1">
      <c r="A3" s="226" t="s">
        <v>192</v>
      </c>
      <c r="B3" s="226"/>
      <c r="C3" s="226" t="s">
        <v>193</v>
      </c>
      <c r="D3" s="226"/>
      <c r="E3" s="226"/>
      <c r="F3" s="226"/>
      <c r="G3" s="226"/>
    </row>
    <row r="5" spans="1:7" ht="52.5" customHeight="1">
      <c r="A5" s="187" t="s">
        <v>194</v>
      </c>
      <c r="B5" s="187" t="s">
        <v>195</v>
      </c>
      <c r="C5" s="188" t="s">
        <v>62</v>
      </c>
      <c r="D5" s="189" t="s">
        <v>76</v>
      </c>
      <c r="E5" s="190" t="s">
        <v>196</v>
      </c>
      <c r="F5" s="191" t="s">
        <v>197</v>
      </c>
      <c r="G5" s="191" t="s">
        <v>198</v>
      </c>
    </row>
    <row r="6" spans="1:7">
      <c r="A6" s="227" t="s">
        <v>199</v>
      </c>
      <c r="B6" s="227">
        <v>1</v>
      </c>
      <c r="C6" s="228"/>
      <c r="D6" s="228"/>
      <c r="E6" s="228"/>
      <c r="F6" s="228"/>
      <c r="G6" s="229"/>
    </row>
    <row r="7" spans="1:7" ht="36">
      <c r="A7" s="227" t="s">
        <v>200</v>
      </c>
      <c r="B7" s="230" t="s">
        <v>201</v>
      </c>
      <c r="C7" s="228"/>
      <c r="D7" s="228"/>
      <c r="E7" s="228"/>
      <c r="F7" s="228"/>
      <c r="G7" s="229"/>
    </row>
    <row r="8" spans="1:7" ht="65.25" customHeight="1">
      <c r="A8" s="227">
        <v>1</v>
      </c>
      <c r="B8" s="231" t="s">
        <v>202</v>
      </c>
      <c r="C8" s="228">
        <v>2104504</v>
      </c>
      <c r="D8" s="228">
        <v>18333699</v>
      </c>
      <c r="E8" s="228">
        <f>+D8-C8</f>
        <v>16229195</v>
      </c>
      <c r="F8" s="232">
        <f>+E8/C8</f>
        <v>7.7116484454294216</v>
      </c>
      <c r="G8" s="233" t="s">
        <v>264</v>
      </c>
    </row>
    <row r="9" spans="1:7" ht="6.75" customHeight="1">
      <c r="A9" s="227"/>
      <c r="B9" s="230"/>
      <c r="C9" s="228"/>
      <c r="D9" s="228"/>
      <c r="E9" s="228"/>
      <c r="F9" s="232"/>
      <c r="G9" s="229"/>
    </row>
    <row r="10" spans="1:7">
      <c r="A10" s="227">
        <v>2</v>
      </c>
      <c r="B10" s="230" t="s">
        <v>204</v>
      </c>
      <c r="C10" s="228"/>
      <c r="D10" s="228"/>
      <c r="E10" s="228"/>
      <c r="F10" s="232"/>
      <c r="G10" s="229"/>
    </row>
    <row r="11" spans="1:7" ht="54">
      <c r="A11" s="227">
        <v>2.1</v>
      </c>
      <c r="B11" s="231" t="s">
        <v>205</v>
      </c>
      <c r="C11" s="228">
        <v>11932045</v>
      </c>
      <c r="D11" s="228">
        <v>11684370</v>
      </c>
      <c r="E11" s="228">
        <f t="shared" ref="E11:E12" si="0">+D11-C11</f>
        <v>-247675</v>
      </c>
      <c r="F11" s="232">
        <f>+E11/C11</f>
        <v>-2.0757129226381562E-2</v>
      </c>
      <c r="G11" s="229"/>
    </row>
    <row r="12" spans="1:7" ht="190.5" customHeight="1">
      <c r="A12" s="227">
        <v>2.2000000000000002</v>
      </c>
      <c r="B12" s="231" t="s">
        <v>207</v>
      </c>
      <c r="C12" s="228">
        <v>35250850</v>
      </c>
      <c r="D12" s="228">
        <v>44544592</v>
      </c>
      <c r="E12" s="228">
        <f t="shared" si="0"/>
        <v>9293742</v>
      </c>
      <c r="F12" s="232">
        <f>+E12/C12</f>
        <v>0.26364589790033433</v>
      </c>
      <c r="G12" s="233" t="s">
        <v>265</v>
      </c>
    </row>
    <row r="13" spans="1:7" ht="36">
      <c r="A13" s="227"/>
      <c r="B13" s="230" t="s">
        <v>209</v>
      </c>
      <c r="C13" s="234">
        <f>+SUM(C11:C12)</f>
        <v>47182895</v>
      </c>
      <c r="D13" s="234">
        <f>+SUM(D11:D12)</f>
        <v>56228962</v>
      </c>
      <c r="E13" s="234">
        <f>+SUM(E11:E12)</f>
        <v>9046067</v>
      </c>
      <c r="F13" s="235">
        <f>+E13/C13</f>
        <v>0.19172344130219224</v>
      </c>
      <c r="G13" s="229"/>
    </row>
    <row r="14" spans="1:7" ht="5.25" customHeight="1">
      <c r="A14" s="227"/>
      <c r="B14" s="230"/>
      <c r="C14" s="228"/>
      <c r="D14" s="228"/>
      <c r="E14" s="228"/>
      <c r="F14" s="228"/>
      <c r="G14" s="229"/>
    </row>
    <row r="15" spans="1:7" ht="252">
      <c r="A15" s="227">
        <v>3</v>
      </c>
      <c r="B15" s="230" t="s">
        <v>210</v>
      </c>
      <c r="C15" s="228">
        <v>26436325</v>
      </c>
      <c r="D15" s="228">
        <v>33566132</v>
      </c>
      <c r="E15" s="228">
        <f t="shared" ref="E15:E16" si="1">+D15-C15</f>
        <v>7129807</v>
      </c>
      <c r="F15" s="232">
        <f>+E15/C15</f>
        <v>0.26969735770762387</v>
      </c>
      <c r="G15" s="236" t="s">
        <v>266</v>
      </c>
    </row>
    <row r="16" spans="1:7" ht="56.25">
      <c r="A16" s="227">
        <v>4</v>
      </c>
      <c r="B16" s="230" t="s">
        <v>211</v>
      </c>
      <c r="C16" s="228">
        <v>26053856</v>
      </c>
      <c r="D16" s="228">
        <v>31816347</v>
      </c>
      <c r="E16" s="228">
        <f t="shared" si="1"/>
        <v>5762491</v>
      </c>
      <c r="F16" s="232">
        <f>+E16/C16</f>
        <v>0.22117612840110884</v>
      </c>
      <c r="G16" s="233" t="s">
        <v>267</v>
      </c>
    </row>
    <row r="17" spans="1:7" ht="6" customHeight="1">
      <c r="A17" s="227"/>
      <c r="B17" s="230"/>
      <c r="C17" s="228"/>
      <c r="D17" s="228"/>
      <c r="E17" s="228"/>
      <c r="F17" s="228"/>
      <c r="G17" s="229"/>
    </row>
    <row r="18" spans="1:7" ht="36">
      <c r="A18" s="227">
        <v>5</v>
      </c>
      <c r="B18" s="230" t="s">
        <v>213</v>
      </c>
      <c r="C18" s="228"/>
      <c r="D18" s="228"/>
      <c r="E18" s="228"/>
      <c r="F18" s="228"/>
      <c r="G18" s="229"/>
    </row>
    <row r="19" spans="1:7" ht="187.5">
      <c r="A19" s="237">
        <v>5.0999999999999996</v>
      </c>
      <c r="B19" s="231" t="s">
        <v>214</v>
      </c>
      <c r="C19" s="228">
        <v>25443508</v>
      </c>
      <c r="D19" s="228">
        <v>22417697</v>
      </c>
      <c r="E19" s="228">
        <f t="shared" ref="E19:E27" si="2">+D19-C19</f>
        <v>-3025811</v>
      </c>
      <c r="F19" s="238">
        <f t="shared" ref="F19:F25" si="3">+E19/C19</f>
        <v>-0.11892271301583099</v>
      </c>
      <c r="G19" s="233" t="s">
        <v>268</v>
      </c>
    </row>
    <row r="20" spans="1:7" ht="75">
      <c r="A20" s="237">
        <v>5.2</v>
      </c>
      <c r="B20" s="231" t="s">
        <v>216</v>
      </c>
      <c r="C20" s="228">
        <v>16134300</v>
      </c>
      <c r="D20" s="228">
        <v>14190760</v>
      </c>
      <c r="E20" s="228">
        <f t="shared" si="2"/>
        <v>-1943540</v>
      </c>
      <c r="F20" s="238">
        <f t="shared" si="3"/>
        <v>-0.12046013771902096</v>
      </c>
      <c r="G20" s="233" t="s">
        <v>269</v>
      </c>
    </row>
    <row r="21" spans="1:7" ht="150">
      <c r="A21" s="237">
        <v>5.3</v>
      </c>
      <c r="B21" s="231" t="s">
        <v>218</v>
      </c>
      <c r="C21" s="228">
        <v>2543005</v>
      </c>
      <c r="D21" s="228">
        <v>3636372</v>
      </c>
      <c r="E21" s="228">
        <f t="shared" si="2"/>
        <v>1093367</v>
      </c>
      <c r="F21" s="238">
        <f t="shared" si="3"/>
        <v>0.42995078656943264</v>
      </c>
      <c r="G21" s="233" t="s">
        <v>270</v>
      </c>
    </row>
    <row r="22" spans="1:7" ht="54">
      <c r="A22" s="237">
        <v>5.4</v>
      </c>
      <c r="B22" s="231" t="s">
        <v>220</v>
      </c>
      <c r="C22" s="228">
        <v>4997013</v>
      </c>
      <c r="D22" s="228">
        <v>5213255</v>
      </c>
      <c r="E22" s="228">
        <f t="shared" si="2"/>
        <v>216242</v>
      </c>
      <c r="F22" s="238">
        <f t="shared" si="3"/>
        <v>4.32742520381676E-2</v>
      </c>
      <c r="G22" s="239"/>
    </row>
    <row r="23" spans="1:7" ht="56.25">
      <c r="A23" s="237">
        <v>5.5</v>
      </c>
      <c r="B23" s="231" t="s">
        <v>222</v>
      </c>
      <c r="C23" s="228">
        <v>1270837</v>
      </c>
      <c r="D23" s="228">
        <v>1439520</v>
      </c>
      <c r="E23" s="228">
        <f t="shared" si="2"/>
        <v>168683</v>
      </c>
      <c r="F23" s="238">
        <f t="shared" si="3"/>
        <v>0.13273378096482868</v>
      </c>
      <c r="G23" s="233" t="s">
        <v>271</v>
      </c>
    </row>
    <row r="24" spans="1:7">
      <c r="A24" s="237">
        <v>5.6</v>
      </c>
      <c r="B24" s="231" t="s">
        <v>224</v>
      </c>
      <c r="C24" s="228">
        <v>0</v>
      </c>
      <c r="D24" s="228">
        <v>0</v>
      </c>
      <c r="E24" s="228">
        <f t="shared" si="2"/>
        <v>0</v>
      </c>
      <c r="F24" s="238">
        <v>0</v>
      </c>
      <c r="G24" s="229"/>
    </row>
    <row r="25" spans="1:7" ht="37.5">
      <c r="A25" s="237">
        <v>5.7</v>
      </c>
      <c r="B25" s="231" t="s">
        <v>225</v>
      </c>
      <c r="C25" s="228">
        <v>30650</v>
      </c>
      <c r="D25" s="228">
        <v>26750</v>
      </c>
      <c r="E25" s="228">
        <f t="shared" si="2"/>
        <v>-3900</v>
      </c>
      <c r="F25" s="238">
        <f t="shared" si="3"/>
        <v>-0.12724306688417619</v>
      </c>
      <c r="G25" s="233" t="s">
        <v>272</v>
      </c>
    </row>
    <row r="26" spans="1:7">
      <c r="A26" s="237" t="s">
        <v>199</v>
      </c>
      <c r="B26" s="231" t="s">
        <v>199</v>
      </c>
      <c r="C26" s="228"/>
      <c r="D26" s="228"/>
      <c r="E26" s="228"/>
      <c r="F26" s="228"/>
      <c r="G26" s="229"/>
    </row>
    <row r="27" spans="1:7" ht="54">
      <c r="A27" s="237"/>
      <c r="B27" s="230" t="s">
        <v>227</v>
      </c>
      <c r="C27" s="234">
        <f>SUM(C19:C25)</f>
        <v>50419313</v>
      </c>
      <c r="D27" s="234">
        <f>SUM(D19:D25)</f>
        <v>46924354</v>
      </c>
      <c r="E27" s="234">
        <f t="shared" si="2"/>
        <v>-3494959</v>
      </c>
      <c r="F27" s="240">
        <f>+E27/C27</f>
        <v>-6.9317862383408521E-2</v>
      </c>
      <c r="G27" s="229"/>
    </row>
    <row r="28" spans="1:7">
      <c r="A28" s="227">
        <v>6</v>
      </c>
      <c r="B28" s="230" t="s">
        <v>228</v>
      </c>
      <c r="C28" s="228"/>
      <c r="D28" s="228"/>
      <c r="E28" s="228"/>
      <c r="F28" s="228"/>
      <c r="G28" s="229"/>
    </row>
    <row r="29" spans="1:7" ht="112.5">
      <c r="A29" s="237" t="s">
        <v>229</v>
      </c>
      <c r="B29" s="231" t="s">
        <v>258</v>
      </c>
      <c r="C29" s="228">
        <v>348412441</v>
      </c>
      <c r="D29" s="228">
        <v>312417536</v>
      </c>
      <c r="E29" s="228">
        <f t="shared" ref="E29:E35" si="4">+D29-C29</f>
        <v>-35994905</v>
      </c>
      <c r="F29" s="238">
        <f>+E29/C29</f>
        <v>-0.10331119318440182</v>
      </c>
      <c r="G29" s="241" t="s">
        <v>273</v>
      </c>
    </row>
    <row r="30" spans="1:7">
      <c r="A30" s="237">
        <v>6.2</v>
      </c>
      <c r="B30" s="231" t="s">
        <v>232</v>
      </c>
      <c r="C30" s="228">
        <v>21004571</v>
      </c>
      <c r="D30" s="228">
        <v>20298174</v>
      </c>
      <c r="E30" s="228">
        <f t="shared" si="4"/>
        <v>-706397</v>
      </c>
      <c r="F30" s="238">
        <f>+E30/C30</f>
        <v>-3.3630632113362376E-2</v>
      </c>
      <c r="G30" s="233"/>
    </row>
    <row r="31" spans="1:7" ht="37.5">
      <c r="A31" s="237">
        <v>6.3</v>
      </c>
      <c r="B31" s="231" t="s">
        <v>234</v>
      </c>
      <c r="C31" s="228">
        <v>8957567</v>
      </c>
      <c r="D31" s="228">
        <v>11552363</v>
      </c>
      <c r="E31" s="228">
        <f t="shared" si="4"/>
        <v>2594796</v>
      </c>
      <c r="F31" s="238">
        <f>+E31/C31</f>
        <v>0.28967642664576221</v>
      </c>
      <c r="G31" s="229" t="s">
        <v>274</v>
      </c>
    </row>
    <row r="32" spans="1:7" ht="56.25">
      <c r="A32" s="237">
        <v>6.4</v>
      </c>
      <c r="B32" s="231" t="s">
        <v>236</v>
      </c>
      <c r="C32" s="228">
        <v>0</v>
      </c>
      <c r="D32" s="228">
        <v>4154974</v>
      </c>
      <c r="E32" s="228">
        <f t="shared" si="4"/>
        <v>4154974</v>
      </c>
      <c r="F32" s="238">
        <v>1</v>
      </c>
      <c r="G32" s="242" t="s">
        <v>275</v>
      </c>
    </row>
    <row r="33" spans="1:7">
      <c r="A33" s="237">
        <v>6.5</v>
      </c>
      <c r="B33" s="231" t="s">
        <v>237</v>
      </c>
      <c r="C33" s="228">
        <v>0</v>
      </c>
      <c r="D33" s="228">
        <v>0</v>
      </c>
      <c r="E33" s="228">
        <f t="shared" si="4"/>
        <v>0</v>
      </c>
      <c r="F33" s="238">
        <v>0</v>
      </c>
      <c r="G33" s="229"/>
    </row>
    <row r="34" spans="1:7" ht="56.25">
      <c r="A34" s="237">
        <v>6.6</v>
      </c>
      <c r="B34" s="231" t="s">
        <v>238</v>
      </c>
      <c r="C34" s="228">
        <v>8237545</v>
      </c>
      <c r="D34" s="228">
        <v>12381370</v>
      </c>
      <c r="E34" s="228">
        <f t="shared" si="4"/>
        <v>4143825</v>
      </c>
      <c r="F34" s="238">
        <f>+E34/C34</f>
        <v>0.50304125804472088</v>
      </c>
      <c r="G34" s="229" t="s">
        <v>276</v>
      </c>
    </row>
    <row r="35" spans="1:7" ht="36">
      <c r="A35" s="237"/>
      <c r="B35" s="230" t="s">
        <v>240</v>
      </c>
      <c r="C35" s="234">
        <f>+SUM(C29:C34)</f>
        <v>386612124</v>
      </c>
      <c r="D35" s="234">
        <f>+SUM(D29:D34)</f>
        <v>360804417</v>
      </c>
      <c r="E35" s="234">
        <f t="shared" si="4"/>
        <v>-25807707</v>
      </c>
      <c r="F35" s="240">
        <f>+E35/C35</f>
        <v>-6.6753485982245092E-2</v>
      </c>
      <c r="G35" s="229"/>
    </row>
    <row r="36" spans="1:7" ht="18" customHeight="1">
      <c r="A36" s="237">
        <v>7</v>
      </c>
      <c r="B36" s="231" t="s">
        <v>241</v>
      </c>
      <c r="C36" s="228">
        <v>0</v>
      </c>
      <c r="D36" s="228"/>
      <c r="E36" s="228"/>
      <c r="F36" s="228"/>
      <c r="G36" s="229"/>
    </row>
    <row r="37" spans="1:7" ht="3.75" hidden="1" customHeight="1">
      <c r="A37" s="237"/>
      <c r="B37" s="231"/>
      <c r="C37" s="228"/>
      <c r="D37" s="228"/>
      <c r="E37" s="228"/>
      <c r="F37" s="228"/>
      <c r="G37" s="229"/>
    </row>
    <row r="38" spans="1:7" ht="4.5" hidden="1" customHeight="1">
      <c r="A38" s="237"/>
      <c r="B38" s="231"/>
      <c r="C38" s="228"/>
      <c r="D38" s="228"/>
      <c r="E38" s="228"/>
      <c r="F38" s="228"/>
      <c r="G38" s="229"/>
    </row>
    <row r="39" spans="1:7" ht="18.75" customHeight="1">
      <c r="A39" s="237">
        <v>9.1</v>
      </c>
      <c r="B39" s="231" t="s">
        <v>242</v>
      </c>
      <c r="C39" s="228">
        <v>206601097</v>
      </c>
      <c r="D39" s="228">
        <v>176367687</v>
      </c>
      <c r="E39" s="228">
        <f t="shared" ref="E39:E44" si="5">+D39-C39</f>
        <v>-30233410</v>
      </c>
      <c r="F39" s="238">
        <f>+E39/C39</f>
        <v>-0.14633712230482493</v>
      </c>
      <c r="G39" s="229" t="s">
        <v>277</v>
      </c>
    </row>
    <row r="40" spans="1:7" ht="3.75" customHeight="1">
      <c r="A40" s="237"/>
      <c r="B40" s="231"/>
      <c r="C40" s="228"/>
      <c r="D40" s="228"/>
      <c r="E40" s="228"/>
      <c r="F40" s="228"/>
      <c r="G40" s="229"/>
    </row>
    <row r="41" spans="1:7">
      <c r="A41" s="237">
        <v>10</v>
      </c>
      <c r="B41" s="230" t="s">
        <v>244</v>
      </c>
      <c r="C41" s="228">
        <v>21150302</v>
      </c>
      <c r="D41" s="228">
        <v>21448703</v>
      </c>
      <c r="E41" s="228">
        <f t="shared" si="5"/>
        <v>298401</v>
      </c>
      <c r="F41" s="238">
        <f>+E41/C41</f>
        <v>1.4108592870210553E-2</v>
      </c>
      <c r="G41" s="229"/>
    </row>
    <row r="42" spans="1:7">
      <c r="A42" s="237">
        <v>11</v>
      </c>
      <c r="B42" s="230" t="s">
        <v>246</v>
      </c>
      <c r="C42" s="243">
        <f>C8+C13+C15+C16+C27+C35+C36+C39+C41</f>
        <v>766560416</v>
      </c>
      <c r="D42" s="243">
        <f>D8+D13+D15+D16+D27+D35+D36+D39+D41</f>
        <v>745490301</v>
      </c>
      <c r="E42" s="234">
        <f t="shared" si="5"/>
        <v>-21070115</v>
      </c>
      <c r="F42" s="240">
        <f>+E42/C42</f>
        <v>-2.7486567999357798E-2</v>
      </c>
      <c r="G42" s="229"/>
    </row>
    <row r="43" spans="1:7" ht="93.75">
      <c r="A43" s="237">
        <v>12</v>
      </c>
      <c r="B43" s="230" t="s">
        <v>247</v>
      </c>
      <c r="C43" s="228">
        <v>3931276</v>
      </c>
      <c r="D43" s="228">
        <v>8096002</v>
      </c>
      <c r="E43" s="228">
        <f t="shared" si="5"/>
        <v>4164726</v>
      </c>
      <c r="F43" s="240">
        <f>+E43/C43</f>
        <v>1.0593827551156418</v>
      </c>
      <c r="G43" s="233" t="s">
        <v>278</v>
      </c>
    </row>
    <row r="44" spans="1:7">
      <c r="A44" s="237">
        <v>13</v>
      </c>
      <c r="B44" s="230" t="s">
        <v>249</v>
      </c>
      <c r="C44" s="243">
        <f t="shared" ref="C44:D44" si="6">C42-C43</f>
        <v>762629140</v>
      </c>
      <c r="D44" s="243">
        <f t="shared" si="6"/>
        <v>737394299</v>
      </c>
      <c r="E44" s="234">
        <f t="shared" si="5"/>
        <v>-25234841</v>
      </c>
      <c r="F44" s="240">
        <f>+E44/C44</f>
        <v>-3.3089269313784676E-2</v>
      </c>
      <c r="G44" s="229"/>
    </row>
    <row r="45" spans="1:7" ht="38.25" customHeight="1">
      <c r="A45" s="237">
        <v>14</v>
      </c>
      <c r="B45" s="231" t="s">
        <v>250</v>
      </c>
      <c r="C45" s="228"/>
      <c r="D45" s="228"/>
      <c r="E45" s="228"/>
      <c r="F45" s="228"/>
      <c r="G45" s="229"/>
    </row>
  </sheetData>
  <mergeCells count="4">
    <mergeCell ref="A1:G1"/>
    <mergeCell ref="A2:G2"/>
    <mergeCell ref="A3:B3"/>
    <mergeCell ref="C3:G3"/>
  </mergeCells>
  <pageMargins left="0.39370078740157483" right="0.23622047244094491" top="0.74803149606299213" bottom="0.74803149606299213" header="0.31496062992125984" footer="0.31496062992125984"/>
  <pageSetup paperSize="9" scale="71" orientation="portrait" r:id="rId1"/>
  <rowBreaks count="2" manualBreakCount="2">
    <brk id="17" max="6" man="1"/>
    <brk id="36" max="6" man="1"/>
  </rowBreaks>
</worksheet>
</file>

<file path=xl/worksheets/sheet7.xml><?xml version="1.0" encoding="utf-8"?>
<worksheet xmlns="http://schemas.openxmlformats.org/spreadsheetml/2006/main" xmlns:r="http://schemas.openxmlformats.org/officeDocument/2006/relationships">
  <dimension ref="A1:J45"/>
  <sheetViews>
    <sheetView view="pageBreakPreview" zoomScale="60" zoomScaleNormal="100" workbookViewId="0">
      <selection activeCell="D12" sqref="D12"/>
    </sheetView>
  </sheetViews>
  <sheetFormatPr defaultRowHeight="15"/>
  <cols>
    <col min="1" max="1" width="9" style="266" customWidth="1"/>
    <col min="2" max="2" width="36.6640625" style="253" customWidth="1"/>
    <col min="3" max="3" width="18.33203125" style="253" customWidth="1"/>
    <col min="4" max="4" width="16.83203125" style="253" customWidth="1"/>
    <col min="5" max="5" width="10.6640625" style="253" hidden="1" customWidth="1"/>
    <col min="6" max="6" width="13.33203125" style="253" customWidth="1"/>
    <col min="7" max="7" width="56.1640625" style="253" customWidth="1"/>
    <col min="8" max="9" width="9.33203125" style="246"/>
    <col min="10" max="10" width="30" style="246" customWidth="1"/>
    <col min="11" max="16384" width="9.33203125" style="246"/>
  </cols>
  <sheetData>
    <row r="1" spans="1:7" ht="24.75" customHeight="1">
      <c r="A1" s="245" t="s">
        <v>190</v>
      </c>
      <c r="B1" s="245"/>
      <c r="C1" s="245"/>
      <c r="D1" s="245"/>
      <c r="E1" s="245"/>
      <c r="F1" s="245"/>
      <c r="G1" s="245"/>
    </row>
    <row r="2" spans="1:7" ht="24.75" customHeight="1">
      <c r="A2" s="247" t="s">
        <v>191</v>
      </c>
      <c r="B2" s="247"/>
      <c r="C2" s="247"/>
      <c r="D2" s="247"/>
      <c r="E2" s="247"/>
      <c r="F2" s="247"/>
      <c r="G2" s="247"/>
    </row>
    <row r="3" spans="1:7" ht="20.25" customHeight="1">
      <c r="A3" s="247" t="s">
        <v>192</v>
      </c>
      <c r="B3" s="247"/>
      <c r="C3" s="247" t="s">
        <v>193</v>
      </c>
      <c r="D3" s="247"/>
      <c r="E3" s="247"/>
      <c r="F3" s="247"/>
      <c r="G3" s="247"/>
    </row>
    <row r="5" spans="1:7" ht="30">
      <c r="A5" s="248" t="s">
        <v>194</v>
      </c>
      <c r="B5" s="248" t="s">
        <v>195</v>
      </c>
      <c r="C5" s="249" t="s">
        <v>75</v>
      </c>
      <c r="D5" s="249" t="s">
        <v>62</v>
      </c>
      <c r="E5" s="250" t="s">
        <v>196</v>
      </c>
      <c r="F5" s="251" t="s">
        <v>197</v>
      </c>
      <c r="G5" s="251" t="s">
        <v>198</v>
      </c>
    </row>
    <row r="6" spans="1:7">
      <c r="A6" s="252" t="s">
        <v>199</v>
      </c>
      <c r="B6" s="252">
        <v>1</v>
      </c>
    </row>
    <row r="7" spans="1:7">
      <c r="A7" s="254" t="s">
        <v>200</v>
      </c>
      <c r="B7" s="255" t="s">
        <v>201</v>
      </c>
      <c r="C7" s="256"/>
      <c r="D7" s="256"/>
      <c r="E7" s="256"/>
      <c r="F7" s="256"/>
      <c r="G7" s="256"/>
    </row>
    <row r="8" spans="1:7" ht="45">
      <c r="A8" s="254">
        <v>1</v>
      </c>
      <c r="B8" s="257" t="s">
        <v>202</v>
      </c>
      <c r="C8" s="256">
        <v>0</v>
      </c>
      <c r="D8" s="256">
        <v>2104504</v>
      </c>
      <c r="E8" s="256">
        <f>++D8-C8</f>
        <v>2104504</v>
      </c>
      <c r="F8" s="258">
        <f>+E8/D8</f>
        <v>1</v>
      </c>
      <c r="G8" s="259" t="s">
        <v>279</v>
      </c>
    </row>
    <row r="9" spans="1:7" ht="9" customHeight="1">
      <c r="A9" s="254"/>
      <c r="B9" s="255"/>
      <c r="C9" s="256"/>
      <c r="D9" s="256"/>
      <c r="E9" s="256"/>
      <c r="F9" s="258"/>
      <c r="G9" s="256"/>
    </row>
    <row r="10" spans="1:7">
      <c r="A10" s="254">
        <v>2</v>
      </c>
      <c r="B10" s="255" t="s">
        <v>204</v>
      </c>
      <c r="C10" s="256"/>
      <c r="D10" s="256"/>
      <c r="E10" s="256"/>
      <c r="F10" s="258"/>
      <c r="G10" s="256"/>
    </row>
    <row r="11" spans="1:7" ht="165.75" customHeight="1">
      <c r="A11" s="254">
        <v>2.1</v>
      </c>
      <c r="B11" s="257" t="s">
        <v>205</v>
      </c>
      <c r="C11" s="256">
        <v>2886136</v>
      </c>
      <c r="D11" s="256">
        <v>11932045</v>
      </c>
      <c r="E11" s="256">
        <f t="shared" ref="E11:E16" si="0">++D11-C11</f>
        <v>9045909</v>
      </c>
      <c r="F11" s="258">
        <f t="shared" ref="F11:F16" si="1">+E11/D11</f>
        <v>0.7581189142347351</v>
      </c>
      <c r="G11" s="259" t="s">
        <v>280</v>
      </c>
    </row>
    <row r="12" spans="1:7" ht="260.25" customHeight="1">
      <c r="A12" s="254">
        <v>2.2000000000000002</v>
      </c>
      <c r="B12" s="257" t="s">
        <v>207</v>
      </c>
      <c r="C12" s="256">
        <v>18241669</v>
      </c>
      <c r="D12" s="256">
        <v>35250850</v>
      </c>
      <c r="E12" s="256">
        <f t="shared" si="0"/>
        <v>17009181</v>
      </c>
      <c r="F12" s="258">
        <f t="shared" si="1"/>
        <v>0.48251832225322228</v>
      </c>
      <c r="G12" s="259" t="s">
        <v>281</v>
      </c>
    </row>
    <row r="13" spans="1:7" ht="25.5">
      <c r="A13" s="254"/>
      <c r="B13" s="255" t="s">
        <v>209</v>
      </c>
      <c r="C13" s="260">
        <f>+'[1]CHAMERA-III'!$C$16</f>
        <v>21127805</v>
      </c>
      <c r="D13" s="260">
        <f>+'[1]CHAMERA-III'!$D$16</f>
        <v>47182895</v>
      </c>
      <c r="E13" s="260">
        <f t="shared" si="0"/>
        <v>26055090</v>
      </c>
      <c r="F13" s="261">
        <f t="shared" si="1"/>
        <v>0.55221473798926501</v>
      </c>
      <c r="G13" s="256"/>
    </row>
    <row r="14" spans="1:7">
      <c r="A14" s="254"/>
      <c r="B14" s="255"/>
      <c r="C14" s="260"/>
      <c r="D14" s="256"/>
      <c r="E14" s="256"/>
      <c r="F14" s="256"/>
      <c r="G14" s="256"/>
    </row>
    <row r="15" spans="1:7" ht="167.25" customHeight="1">
      <c r="A15" s="254">
        <v>3</v>
      </c>
      <c r="B15" s="255" t="s">
        <v>210</v>
      </c>
      <c r="C15" s="256">
        <v>16746357</v>
      </c>
      <c r="D15" s="256">
        <v>26436325</v>
      </c>
      <c r="E15" s="256">
        <f t="shared" si="0"/>
        <v>9689968</v>
      </c>
      <c r="F15" s="258">
        <f t="shared" si="1"/>
        <v>0.36653990295549777</v>
      </c>
      <c r="G15" s="259" t="s">
        <v>282</v>
      </c>
    </row>
    <row r="16" spans="1:7" ht="105">
      <c r="A16" s="254">
        <v>4</v>
      </c>
      <c r="B16" s="255" t="s">
        <v>211</v>
      </c>
      <c r="C16" s="256">
        <v>14172232</v>
      </c>
      <c r="D16" s="256">
        <v>26053856</v>
      </c>
      <c r="E16" s="256">
        <f t="shared" si="0"/>
        <v>11881624</v>
      </c>
      <c r="F16" s="258">
        <f t="shared" si="1"/>
        <v>0.45604090235241956</v>
      </c>
      <c r="G16" s="259" t="s">
        <v>283</v>
      </c>
    </row>
    <row r="17" spans="1:7" ht="9" customHeight="1">
      <c r="A17" s="254"/>
      <c r="B17" s="255"/>
      <c r="C17" s="256"/>
      <c r="D17" s="256"/>
      <c r="E17" s="256"/>
      <c r="F17" s="256"/>
      <c r="G17" s="256"/>
    </row>
    <row r="18" spans="1:7">
      <c r="A18" s="254">
        <v>5</v>
      </c>
      <c r="B18" s="255" t="s">
        <v>213</v>
      </c>
      <c r="C18" s="256"/>
      <c r="D18" s="256"/>
      <c r="E18" s="256"/>
      <c r="F18" s="256"/>
      <c r="G18" s="256"/>
    </row>
    <row r="19" spans="1:7" ht="62.25" customHeight="1">
      <c r="A19" s="262">
        <v>5.0999999999999996</v>
      </c>
      <c r="B19" s="257" t="s">
        <v>214</v>
      </c>
      <c r="C19" s="256">
        <v>16501400</v>
      </c>
      <c r="D19" s="256">
        <v>25443508</v>
      </c>
      <c r="E19" s="256">
        <f t="shared" ref="E19:E35" si="2">++D19-C19</f>
        <v>8942108</v>
      </c>
      <c r="F19" s="258">
        <f t="shared" ref="F19:F27" si="3">+E19/D19</f>
        <v>0.35144949352109778</v>
      </c>
      <c r="G19" s="259" t="s">
        <v>284</v>
      </c>
    </row>
    <row r="20" spans="1:7" ht="109.5" customHeight="1">
      <c r="A20" s="262">
        <v>5.2</v>
      </c>
      <c r="B20" s="257" t="s">
        <v>216</v>
      </c>
      <c r="C20" s="256">
        <v>10292072</v>
      </c>
      <c r="D20" s="256">
        <v>16134300</v>
      </c>
      <c r="E20" s="256">
        <f t="shared" si="2"/>
        <v>5842228</v>
      </c>
      <c r="F20" s="258">
        <f t="shared" si="3"/>
        <v>0.36209987418109246</v>
      </c>
      <c r="G20" s="259" t="s">
        <v>285</v>
      </c>
    </row>
    <row r="21" spans="1:7">
      <c r="A21" s="262">
        <v>5.3</v>
      </c>
      <c r="B21" s="257" t="s">
        <v>218</v>
      </c>
      <c r="C21" s="256">
        <v>2389277</v>
      </c>
      <c r="D21" s="256">
        <v>2543005</v>
      </c>
      <c r="E21" s="256">
        <f t="shared" si="2"/>
        <v>153728</v>
      </c>
      <c r="F21" s="258">
        <f t="shared" si="3"/>
        <v>6.0451316454352234E-2</v>
      </c>
      <c r="G21" s="263"/>
    </row>
    <row r="22" spans="1:7" ht="90">
      <c r="A22" s="262">
        <v>5.4</v>
      </c>
      <c r="B22" s="257" t="s">
        <v>220</v>
      </c>
      <c r="C22" s="256">
        <v>2579591</v>
      </c>
      <c r="D22" s="256">
        <v>4997013</v>
      </c>
      <c r="E22" s="256">
        <f t="shared" si="2"/>
        <v>2417422</v>
      </c>
      <c r="F22" s="258">
        <f t="shared" si="3"/>
        <v>0.48377340623288351</v>
      </c>
      <c r="G22" s="259" t="s">
        <v>286</v>
      </c>
    </row>
    <row r="23" spans="1:7">
      <c r="A23" s="262">
        <v>5.5</v>
      </c>
      <c r="B23" s="257" t="s">
        <v>222</v>
      </c>
      <c r="C23" s="256">
        <v>1175605</v>
      </c>
      <c r="D23" s="256">
        <v>1270837</v>
      </c>
      <c r="E23" s="256">
        <f t="shared" si="2"/>
        <v>95232</v>
      </c>
      <c r="F23" s="258">
        <f t="shared" si="3"/>
        <v>7.493643952764989E-2</v>
      </c>
      <c r="G23" s="263"/>
    </row>
    <row r="24" spans="1:7">
      <c r="A24" s="262">
        <v>5.6</v>
      </c>
      <c r="B24" s="257" t="s">
        <v>224</v>
      </c>
      <c r="C24" s="256">
        <v>0</v>
      </c>
      <c r="D24" s="256">
        <v>0</v>
      </c>
      <c r="E24" s="256">
        <f t="shared" si="2"/>
        <v>0</v>
      </c>
      <c r="F24" s="258">
        <v>0</v>
      </c>
      <c r="G24" s="256"/>
    </row>
    <row r="25" spans="1:7" ht="30">
      <c r="A25" s="262">
        <v>5.7</v>
      </c>
      <c r="B25" s="257" t="s">
        <v>225</v>
      </c>
      <c r="C25" s="256">
        <v>45037</v>
      </c>
      <c r="D25" s="256">
        <v>30650</v>
      </c>
      <c r="E25" s="256">
        <f t="shared" si="2"/>
        <v>-14387</v>
      </c>
      <c r="F25" s="258">
        <f t="shared" si="3"/>
        <v>-0.4693964110929853</v>
      </c>
      <c r="G25" s="259" t="s">
        <v>287</v>
      </c>
    </row>
    <row r="26" spans="1:7">
      <c r="A26" s="262" t="s">
        <v>199</v>
      </c>
      <c r="B26" s="257" t="s">
        <v>199</v>
      </c>
      <c r="C26" s="256"/>
      <c r="D26" s="256"/>
      <c r="E26" s="256"/>
      <c r="F26" s="256"/>
      <c r="G26" s="256"/>
    </row>
    <row r="27" spans="1:7" ht="25.5">
      <c r="A27" s="262"/>
      <c r="B27" s="255" t="s">
        <v>227</v>
      </c>
      <c r="C27" s="260">
        <f>+'[1]CHAMERA-III'!$C$30</f>
        <v>32982982</v>
      </c>
      <c r="D27" s="260">
        <f>+'[1]CHAMERA-III'!$D$30</f>
        <v>50419313</v>
      </c>
      <c r="E27" s="260">
        <f t="shared" si="2"/>
        <v>17436331</v>
      </c>
      <c r="F27" s="261">
        <f t="shared" si="3"/>
        <v>0.34582642964611598</v>
      </c>
      <c r="G27" s="256"/>
    </row>
    <row r="28" spans="1:7">
      <c r="A28" s="254">
        <v>6</v>
      </c>
      <c r="B28" s="255" t="s">
        <v>228</v>
      </c>
      <c r="C28" s="256"/>
      <c r="D28" s="256"/>
      <c r="E28" s="256"/>
      <c r="F28" s="256"/>
      <c r="G28" s="256"/>
    </row>
    <row r="29" spans="1:7" ht="50.25" customHeight="1">
      <c r="A29" s="262" t="s">
        <v>229</v>
      </c>
      <c r="B29" s="257" t="s">
        <v>258</v>
      </c>
      <c r="C29" s="256">
        <v>200615510</v>
      </c>
      <c r="D29" s="256">
        <v>348412441</v>
      </c>
      <c r="E29" s="256">
        <f t="shared" si="2"/>
        <v>147796931</v>
      </c>
      <c r="F29" s="258">
        <f t="shared" ref="F29:F35" si="4">+E29/D29</f>
        <v>0.4242010720851383</v>
      </c>
      <c r="G29" s="264" t="s">
        <v>288</v>
      </c>
    </row>
    <row r="30" spans="1:7" ht="67.5" customHeight="1">
      <c r="A30" s="262">
        <v>6.2</v>
      </c>
      <c r="B30" s="257" t="s">
        <v>232</v>
      </c>
      <c r="C30" s="256">
        <v>18775472</v>
      </c>
      <c r="D30" s="256">
        <v>21004571</v>
      </c>
      <c r="E30" s="256">
        <f t="shared" si="2"/>
        <v>2229099</v>
      </c>
      <c r="F30" s="258">
        <f t="shared" si="4"/>
        <v>0.10612447166857157</v>
      </c>
      <c r="G30" s="259" t="s">
        <v>289</v>
      </c>
    </row>
    <row r="31" spans="1:7" ht="39" customHeight="1">
      <c r="A31" s="262">
        <v>6.3</v>
      </c>
      <c r="B31" s="257" t="s">
        <v>234</v>
      </c>
      <c r="C31" s="256">
        <v>19287895</v>
      </c>
      <c r="D31" s="256">
        <v>8957567</v>
      </c>
      <c r="E31" s="256">
        <f t="shared" si="2"/>
        <v>-10330328</v>
      </c>
      <c r="F31" s="258">
        <f t="shared" si="4"/>
        <v>-1.1532515469881497</v>
      </c>
      <c r="G31" s="264" t="s">
        <v>290</v>
      </c>
    </row>
    <row r="32" spans="1:7" ht="37.5" customHeight="1">
      <c r="A32" s="262">
        <v>6.4</v>
      </c>
      <c r="B32" s="257" t="s">
        <v>236</v>
      </c>
      <c r="C32" s="256">
        <v>4303070</v>
      </c>
      <c r="D32" s="256">
        <v>0</v>
      </c>
      <c r="E32" s="256">
        <f t="shared" si="2"/>
        <v>-4303070</v>
      </c>
      <c r="F32" s="258">
        <v>-1</v>
      </c>
      <c r="G32" s="264" t="s">
        <v>291</v>
      </c>
    </row>
    <row r="33" spans="1:10" ht="24" customHeight="1">
      <c r="A33" s="262">
        <v>6.5</v>
      </c>
      <c r="B33" s="257" t="s">
        <v>237</v>
      </c>
      <c r="C33" s="256">
        <v>0</v>
      </c>
      <c r="D33" s="256">
        <v>0</v>
      </c>
      <c r="E33" s="256">
        <f t="shared" si="2"/>
        <v>0</v>
      </c>
      <c r="F33" s="258">
        <v>0</v>
      </c>
      <c r="G33" s="256"/>
    </row>
    <row r="34" spans="1:10" ht="37.5" customHeight="1">
      <c r="A34" s="262">
        <v>6.6</v>
      </c>
      <c r="B34" s="257" t="s">
        <v>238</v>
      </c>
      <c r="C34" s="256">
        <v>16234082</v>
      </c>
      <c r="D34" s="256">
        <v>8237545</v>
      </c>
      <c r="E34" s="256">
        <f t="shared" si="2"/>
        <v>-7996537</v>
      </c>
      <c r="F34" s="258">
        <f t="shared" si="4"/>
        <v>-0.97074273949338064</v>
      </c>
      <c r="G34" s="264" t="s">
        <v>292</v>
      </c>
    </row>
    <row r="35" spans="1:10" ht="28.5" customHeight="1">
      <c r="A35" s="262"/>
      <c r="B35" s="255" t="s">
        <v>240</v>
      </c>
      <c r="C35" s="260">
        <f>+'[1]CHAMERA-III'!$C$38</f>
        <v>259216029</v>
      </c>
      <c r="D35" s="260">
        <f>+'[1]CHAMERA-III'!$D$38</f>
        <v>386612124</v>
      </c>
      <c r="E35" s="260">
        <f t="shared" si="2"/>
        <v>127396095</v>
      </c>
      <c r="F35" s="261">
        <f t="shared" si="4"/>
        <v>0.32951914099827867</v>
      </c>
      <c r="G35" s="256"/>
    </row>
    <row r="36" spans="1:10">
      <c r="A36" s="262">
        <v>7</v>
      </c>
      <c r="B36" s="257" t="s">
        <v>241</v>
      </c>
      <c r="C36" s="256">
        <v>0</v>
      </c>
      <c r="D36" s="256">
        <v>0</v>
      </c>
      <c r="E36" s="256"/>
      <c r="F36" s="256"/>
      <c r="G36" s="256"/>
    </row>
    <row r="37" spans="1:10" ht="9" customHeight="1">
      <c r="A37" s="262"/>
      <c r="B37" s="257"/>
      <c r="C37" s="256"/>
      <c r="D37" s="256"/>
      <c r="E37" s="256"/>
      <c r="F37" s="256"/>
      <c r="G37" s="256"/>
    </row>
    <row r="38" spans="1:10" ht="7.5" customHeight="1">
      <c r="A38" s="262"/>
      <c r="B38" s="257"/>
      <c r="C38" s="256"/>
      <c r="D38" s="256"/>
      <c r="E38" s="256"/>
      <c r="F38" s="256"/>
      <c r="G38" s="256"/>
    </row>
    <row r="39" spans="1:10" ht="18.75" customHeight="1">
      <c r="A39" s="262">
        <v>9.1</v>
      </c>
      <c r="B39" s="257" t="s">
        <v>242</v>
      </c>
      <c r="C39" s="256">
        <v>209251760</v>
      </c>
      <c r="D39" s="256">
        <v>206601097</v>
      </c>
      <c r="E39" s="256">
        <f t="shared" ref="E39:E44" si="5">++D39-C39</f>
        <v>-2650663</v>
      </c>
      <c r="F39" s="258">
        <f t="shared" ref="F39:F44" si="6">+E39/D39</f>
        <v>-1.2829859272238037E-2</v>
      </c>
      <c r="G39" s="256"/>
    </row>
    <row r="40" spans="1:10">
      <c r="A40" s="262"/>
      <c r="B40" s="257"/>
      <c r="C40" s="256"/>
      <c r="D40" s="256"/>
      <c r="E40" s="256"/>
      <c r="F40" s="256"/>
      <c r="G40" s="256"/>
    </row>
    <row r="41" spans="1:10" ht="79.5" customHeight="1">
      <c r="A41" s="262">
        <v>10</v>
      </c>
      <c r="B41" s="255" t="s">
        <v>244</v>
      </c>
      <c r="C41" s="256">
        <v>-2261095</v>
      </c>
      <c r="D41" s="256">
        <v>21150302</v>
      </c>
      <c r="E41" s="256">
        <f t="shared" si="5"/>
        <v>23411397</v>
      </c>
      <c r="F41" s="258">
        <f t="shared" si="6"/>
        <v>1.1069060385047931</v>
      </c>
      <c r="G41" s="259" t="s">
        <v>293</v>
      </c>
    </row>
    <row r="42" spans="1:10">
      <c r="A42" s="262">
        <v>11</v>
      </c>
      <c r="B42" s="255" t="s">
        <v>246</v>
      </c>
      <c r="C42" s="260">
        <f>+'[1]CHAMERA-III'!$C$45</f>
        <v>551236070</v>
      </c>
      <c r="D42" s="260">
        <f>+'[1]CHAMERA-III'!$D$45</f>
        <v>766560416</v>
      </c>
      <c r="E42" s="260">
        <f t="shared" si="5"/>
        <v>215324346</v>
      </c>
      <c r="F42" s="261">
        <f t="shared" si="6"/>
        <v>0.28089677148161013</v>
      </c>
      <c r="G42" s="256"/>
    </row>
    <row r="43" spans="1:10" ht="248.25" customHeight="1">
      <c r="A43" s="262">
        <v>12</v>
      </c>
      <c r="B43" s="255" t="s">
        <v>247</v>
      </c>
      <c r="C43" s="256">
        <v>37847047</v>
      </c>
      <c r="D43" s="256">
        <v>3931276</v>
      </c>
      <c r="E43" s="256">
        <f t="shared" si="5"/>
        <v>-33915771</v>
      </c>
      <c r="F43" s="261">
        <f t="shared" si="6"/>
        <v>-8.6271660906026444</v>
      </c>
      <c r="G43" s="265" t="s">
        <v>294</v>
      </c>
      <c r="J43" s="259"/>
    </row>
    <row r="44" spans="1:10">
      <c r="A44" s="262">
        <v>13</v>
      </c>
      <c r="B44" s="255" t="s">
        <v>249</v>
      </c>
      <c r="C44" s="260">
        <f>+'[1]CHAMERA-III'!$C$47</f>
        <v>513389023</v>
      </c>
      <c r="D44" s="260">
        <f>+'[1]CHAMERA-III'!$D$47</f>
        <v>762629140</v>
      </c>
      <c r="E44" s="260">
        <f t="shared" si="5"/>
        <v>249240117</v>
      </c>
      <c r="F44" s="261">
        <f t="shared" si="6"/>
        <v>0.32681693358845426</v>
      </c>
      <c r="G44" s="256"/>
    </row>
    <row r="45" spans="1:10" ht="54" customHeight="1">
      <c r="A45" s="262">
        <v>14</v>
      </c>
      <c r="B45" s="257" t="s">
        <v>250</v>
      </c>
      <c r="C45" s="256"/>
      <c r="D45" s="256"/>
      <c r="E45" s="256"/>
      <c r="F45" s="256"/>
      <c r="G45" s="256"/>
    </row>
  </sheetData>
  <mergeCells count="4">
    <mergeCell ref="A1:G1"/>
    <mergeCell ref="A2:G2"/>
    <mergeCell ref="A3:B3"/>
    <mergeCell ref="C3:G3"/>
  </mergeCells>
  <pageMargins left="0.39370078740157483" right="0.23622047244094491" top="0.62992125984251968" bottom="0.74803149606299213" header="0.31496062992125984" footer="0.31496062992125984"/>
  <pageSetup paperSize="9" scale="75" orientation="portrait" r:id="rId1"/>
  <rowBreaks count="1" manualBreakCount="1">
    <brk id="17"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Annexure-III 1 to 3</vt:lpstr>
      <vt:lpstr>Annexure-IV</vt:lpstr>
      <vt:lpstr>Annexure-XIX (CH-III)</vt:lpstr>
      <vt:lpstr>2015-16 &amp; 2016-17 </vt:lpstr>
      <vt:lpstr>2014-15 &amp; 2015-16</vt:lpstr>
      <vt:lpstr>2013-14 &amp; 2014-15 </vt:lpstr>
      <vt:lpstr>2012-13 &amp; 2013-14</vt:lpstr>
      <vt:lpstr>'2012-13 &amp; 2013-14'!Print_Area</vt:lpstr>
      <vt:lpstr>'2013-14 &amp; 2014-15 '!Print_Area</vt:lpstr>
      <vt:lpstr>'2014-15 &amp; 2015-16'!Print_Area</vt:lpstr>
      <vt:lpstr>'Annexure-IV'!Print_Area</vt:lpstr>
      <vt:lpstr>'Annexure-XIX (CH-III)'!Print_Area</vt:lpstr>
      <vt:lpstr>'2012-13 &amp; 2013-14'!Print_Titles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2018-01-25T10:24:49Z</cp:lastPrinted>
  <dcterms:created xsi:type="dcterms:W3CDTF">2017-11-17T07:25:10Z</dcterms:created>
  <dcterms:modified xsi:type="dcterms:W3CDTF">2018-01-29T09:19:47Z</dcterms:modified>
</cp:coreProperties>
</file>